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Лист1!$A$2:$AO$55</definedName>
  </definedNames>
  <calcPr calcId="144525"/>
</workbook>
</file>

<file path=xl/calcChain.xml><?xml version="1.0" encoding="utf-8"?>
<calcChain xmlns="http://schemas.openxmlformats.org/spreadsheetml/2006/main">
  <c r="R29" i="1" l="1"/>
  <c r="R30" i="1"/>
  <c r="R18" i="1" l="1"/>
  <c r="W18" i="1"/>
  <c r="W11" i="1" s="1"/>
  <c r="U11" i="1"/>
  <c r="T11" i="1"/>
  <c r="S11" i="1"/>
  <c r="Y11" i="1"/>
  <c r="X11" i="1"/>
  <c r="V11" i="1"/>
  <c r="R13" i="1"/>
  <c r="Y13" i="1"/>
  <c r="X13" i="1"/>
  <c r="W13" i="1"/>
  <c r="V13" i="1"/>
  <c r="X29" i="1"/>
  <c r="W29" i="1"/>
  <c r="Y30" i="1"/>
  <c r="Y29" i="1" s="1"/>
  <c r="X30" i="1"/>
  <c r="W30" i="1"/>
  <c r="V30" i="1"/>
  <c r="Y31" i="1"/>
  <c r="X31" i="1"/>
  <c r="W31" i="1"/>
  <c r="V31" i="1"/>
  <c r="R31" i="1" s="1"/>
  <c r="D31" i="1" s="1"/>
  <c r="R34" i="1"/>
  <c r="D34" i="1" s="1"/>
  <c r="V29" i="1" l="1"/>
  <c r="AI16" i="1"/>
  <c r="AA16" i="1"/>
  <c r="S18" i="1" l="1"/>
  <c r="S16" i="1" s="1"/>
  <c r="R27" i="1" l="1"/>
  <c r="Z27" i="1"/>
  <c r="R37" i="1" l="1"/>
  <c r="AH36" i="1"/>
  <c r="D36" i="1" s="1"/>
  <c r="N15" i="1" l="1"/>
  <c r="N14" i="1"/>
  <c r="Q33" i="1" l="1"/>
  <c r="Z37" i="1" l="1"/>
  <c r="J15" i="1" l="1"/>
  <c r="J14" i="1"/>
  <c r="AA30" i="1" l="1"/>
  <c r="AA29" i="1" s="1"/>
  <c r="AB30" i="1"/>
  <c r="AB29" i="1" s="1"/>
  <c r="AC30" i="1"/>
  <c r="AC29" i="1" s="1"/>
  <c r="AD30" i="1"/>
  <c r="AD29" i="1" s="1"/>
  <c r="AE30" i="1"/>
  <c r="AE29" i="1" s="1"/>
  <c r="AF30" i="1"/>
  <c r="AF29" i="1" s="1"/>
  <c r="AG30" i="1"/>
  <c r="AG29" i="1" s="1"/>
  <c r="AI30" i="1"/>
  <c r="AJ30" i="1"/>
  <c r="AJ29" i="1" s="1"/>
  <c r="AK30" i="1"/>
  <c r="AK29" i="1" s="1"/>
  <c r="AL30" i="1"/>
  <c r="AL29" i="1" s="1"/>
  <c r="AM30" i="1"/>
  <c r="AM29" i="1" s="1"/>
  <c r="AN30" i="1"/>
  <c r="AN29" i="1" s="1"/>
  <c r="AO30" i="1"/>
  <c r="AO29" i="1" s="1"/>
  <c r="S30" i="1"/>
  <c r="S29" i="1" s="1"/>
  <c r="T30" i="1"/>
  <c r="T29" i="1" s="1"/>
  <c r="U30" i="1"/>
  <c r="U29" i="1" s="1"/>
  <c r="K30" i="1"/>
  <c r="K29" i="1" s="1"/>
  <c r="L30" i="1"/>
  <c r="L29" i="1" s="1"/>
  <c r="M30" i="1"/>
  <c r="N30" i="1"/>
  <c r="N29" i="1" s="1"/>
  <c r="O30" i="1"/>
  <c r="O29" i="1" s="1"/>
  <c r="P30" i="1"/>
  <c r="P29" i="1" s="1"/>
  <c r="Q30" i="1"/>
  <c r="Q29" i="1" s="1"/>
  <c r="F30" i="1"/>
  <c r="G30" i="1"/>
  <c r="H30" i="1"/>
  <c r="I30" i="1"/>
  <c r="F29" i="1"/>
  <c r="G29" i="1"/>
  <c r="H29" i="1"/>
  <c r="I29" i="1"/>
  <c r="M29" i="1" l="1"/>
  <c r="AI29" i="1"/>
  <c r="AH37" i="1"/>
  <c r="J37" i="1"/>
  <c r="D37" i="1" l="1"/>
  <c r="O28" i="1"/>
  <c r="U38" i="1" l="1"/>
  <c r="U9" i="1" s="1"/>
  <c r="Q38" i="1" l="1"/>
  <c r="S38" i="1"/>
  <c r="T38" i="1"/>
  <c r="T9" i="1" s="1"/>
  <c r="V38" i="1"/>
  <c r="W38" i="1"/>
  <c r="X38" i="1"/>
  <c r="Y38" i="1"/>
  <c r="AA38" i="1"/>
  <c r="AB38" i="1"/>
  <c r="AB11" i="1" s="1"/>
  <c r="AB9" i="1" s="1"/>
  <c r="AC38" i="1"/>
  <c r="AC11" i="1" s="1"/>
  <c r="AC9" i="1" s="1"/>
  <c r="AD38" i="1"/>
  <c r="AE38" i="1"/>
  <c r="AF38" i="1"/>
  <c r="AG38" i="1"/>
  <c r="AI38" i="1"/>
  <c r="AJ38" i="1"/>
  <c r="AJ11" i="1" s="1"/>
  <c r="AJ9" i="1" s="1"/>
  <c r="AK38" i="1"/>
  <c r="AK11" i="1" s="1"/>
  <c r="AK9" i="1" s="1"/>
  <c r="AL38" i="1"/>
  <c r="AM38" i="1"/>
  <c r="AN38" i="1"/>
  <c r="AO38" i="1"/>
  <c r="M38" i="1"/>
  <c r="M11" i="1" s="1"/>
  <c r="M9" i="1" s="1"/>
  <c r="N38" i="1"/>
  <c r="O38" i="1"/>
  <c r="P38" i="1"/>
  <c r="G38" i="1"/>
  <c r="H38" i="1"/>
  <c r="I38" i="1"/>
  <c r="AH46" i="1"/>
  <c r="AH49" i="1"/>
  <c r="AH50" i="1"/>
  <c r="AH41" i="1"/>
  <c r="AH42" i="1"/>
  <c r="AH43" i="1"/>
  <c r="AH44" i="1"/>
  <c r="AH45" i="1"/>
  <c r="AH39" i="1"/>
  <c r="AH40" i="1"/>
  <c r="Z50" i="1"/>
  <c r="Z51" i="1"/>
  <c r="Z52" i="1"/>
  <c r="Z45" i="1"/>
  <c r="Z46" i="1"/>
  <c r="Z49" i="1"/>
  <c r="Z44" i="1"/>
  <c r="Z43" i="1"/>
  <c r="Z42" i="1"/>
  <c r="Z41" i="1"/>
  <c r="Z40" i="1"/>
  <c r="Z39" i="1"/>
  <c r="R49" i="1"/>
  <c r="R50" i="1"/>
  <c r="R51" i="1"/>
  <c r="R45" i="1"/>
  <c r="R46" i="1"/>
  <c r="D46" i="1" s="1"/>
  <c r="R44" i="1"/>
  <c r="R43" i="1"/>
  <c r="R41" i="1"/>
  <c r="R42" i="1"/>
  <c r="R39" i="1"/>
  <c r="R40" i="1"/>
  <c r="AH51" i="1"/>
  <c r="AH52" i="1"/>
  <c r="AH53" i="1"/>
  <c r="AH54" i="1"/>
  <c r="AH55" i="1"/>
  <c r="AH33" i="1"/>
  <c r="AH35" i="1"/>
  <c r="AH32" i="1"/>
  <c r="AH26" i="1"/>
  <c r="AH27" i="1"/>
  <c r="AH28" i="1"/>
  <c r="AH23" i="1"/>
  <c r="AH24" i="1"/>
  <c r="AH25" i="1"/>
  <c r="AH21" i="1"/>
  <c r="AH22" i="1"/>
  <c r="AH20" i="1"/>
  <c r="AH14" i="1"/>
  <c r="AH15" i="1"/>
  <c r="AO48" i="1"/>
  <c r="AO47" i="1" s="1"/>
  <c r="AN48" i="1"/>
  <c r="AN47" i="1" s="1"/>
  <c r="AM48" i="1"/>
  <c r="AM47" i="1" s="1"/>
  <c r="AL48" i="1"/>
  <c r="AL47" i="1" s="1"/>
  <c r="AL18" i="1"/>
  <c r="AO19" i="1"/>
  <c r="AO13" i="1" s="1"/>
  <c r="AN19" i="1"/>
  <c r="AN13" i="1" s="1"/>
  <c r="AM19" i="1"/>
  <c r="AM13" i="1" s="1"/>
  <c r="AL19" i="1"/>
  <c r="AL13" i="1" s="1"/>
  <c r="AH13" i="1" s="1"/>
  <c r="AO18" i="1"/>
  <c r="AO11" i="1" s="1"/>
  <c r="AO9" i="1" s="1"/>
  <c r="AN18" i="1"/>
  <c r="AM18" i="1"/>
  <c r="AM11" i="1" s="1"/>
  <c r="AA11" i="1" l="1"/>
  <c r="S9" i="1"/>
  <c r="AI11" i="1"/>
  <c r="AM9" i="1"/>
  <c r="AN11" i="1"/>
  <c r="AN9" i="1" s="1"/>
  <c r="AH30" i="1"/>
  <c r="AH29" i="1" s="1"/>
  <c r="AL11" i="1"/>
  <c r="AL9" i="1" s="1"/>
  <c r="AM16" i="1"/>
  <c r="R38" i="1"/>
  <c r="AH47" i="1"/>
  <c r="AH18" i="1"/>
  <c r="AH38" i="1"/>
  <c r="Z38" i="1"/>
  <c r="AH48" i="1"/>
  <c r="AH19" i="1"/>
  <c r="AL16" i="1"/>
  <c r="AH16" i="1" s="1"/>
  <c r="AO16" i="1"/>
  <c r="AN16" i="1"/>
  <c r="L41" i="1"/>
  <c r="L38" i="1" s="1"/>
  <c r="L11" i="1" s="1"/>
  <c r="L9" i="1" s="1"/>
  <c r="K41" i="1"/>
  <c r="J24" i="1"/>
  <c r="J25" i="1"/>
  <c r="O23" i="1"/>
  <c r="J23" i="1" s="1"/>
  <c r="J49" i="1"/>
  <c r="J50" i="1"/>
  <c r="J51" i="1"/>
  <c r="J52" i="1"/>
  <c r="N48" i="1"/>
  <c r="N47" i="1" s="1"/>
  <c r="J45" i="1"/>
  <c r="J44" i="1"/>
  <c r="D44" i="1" s="1"/>
  <c r="J43" i="1"/>
  <c r="J42" i="1"/>
  <c r="J40" i="1"/>
  <c r="E45" i="1"/>
  <c r="E41" i="1"/>
  <c r="E40" i="1"/>
  <c r="N18" i="1"/>
  <c r="J33" i="1"/>
  <c r="R33" i="1"/>
  <c r="Z33" i="1"/>
  <c r="Z26" i="1"/>
  <c r="AD18" i="1"/>
  <c r="G18" i="1"/>
  <c r="F18" i="1"/>
  <c r="Z15" i="1"/>
  <c r="R15" i="1"/>
  <c r="E15" i="1"/>
  <c r="Z14" i="1"/>
  <c r="R14" i="1"/>
  <c r="E14" i="1"/>
  <c r="AG18" i="1"/>
  <c r="AF18" i="1"/>
  <c r="AE18" i="1"/>
  <c r="Y18" i="1"/>
  <c r="X18" i="1"/>
  <c r="Q18" i="1"/>
  <c r="P18" i="1"/>
  <c r="I18" i="1"/>
  <c r="H18" i="1"/>
  <c r="F19" i="1"/>
  <c r="F13" i="1" s="1"/>
  <c r="G19" i="1"/>
  <c r="H19" i="1"/>
  <c r="H13" i="1" s="1"/>
  <c r="I19" i="1"/>
  <c r="I13" i="1" s="1"/>
  <c r="N19" i="1"/>
  <c r="N13" i="1" s="1"/>
  <c r="O19" i="1"/>
  <c r="O13" i="1" s="1"/>
  <c r="P19" i="1"/>
  <c r="P13" i="1" s="1"/>
  <c r="Q19" i="1"/>
  <c r="Q13" i="1" s="1"/>
  <c r="V19" i="1"/>
  <c r="W19" i="1"/>
  <c r="X19" i="1"/>
  <c r="Y19" i="1"/>
  <c r="AD19" i="1"/>
  <c r="AD13" i="1" s="1"/>
  <c r="Z13" i="1" s="1"/>
  <c r="AE19" i="1"/>
  <c r="AF19" i="1"/>
  <c r="AF13" i="1" s="1"/>
  <c r="AG19" i="1"/>
  <c r="AG13" i="1" s="1"/>
  <c r="AG48" i="1"/>
  <c r="AG47" i="1" s="1"/>
  <c r="AF48" i="1"/>
  <c r="AF47" i="1" s="1"/>
  <c r="AE48" i="1"/>
  <c r="AE47" i="1" s="1"/>
  <c r="Y48" i="1"/>
  <c r="Y47" i="1" s="1"/>
  <c r="X48" i="1"/>
  <c r="X47" i="1" s="1"/>
  <c r="W48" i="1"/>
  <c r="W47" i="1" s="1"/>
  <c r="Q48" i="1"/>
  <c r="Q47" i="1" s="1"/>
  <c r="P48" i="1"/>
  <c r="P47" i="1" s="1"/>
  <c r="O48" i="1"/>
  <c r="O47" i="1" s="1"/>
  <c r="I48" i="1"/>
  <c r="I47" i="1" s="1"/>
  <c r="H48" i="1"/>
  <c r="H47" i="1" s="1"/>
  <c r="G48" i="1"/>
  <c r="G47" i="1" s="1"/>
  <c r="F48" i="1"/>
  <c r="F47" i="1" s="1"/>
  <c r="E50" i="1"/>
  <c r="E49" i="1"/>
  <c r="D49" i="1" s="1"/>
  <c r="Z35" i="1"/>
  <c r="R35" i="1"/>
  <c r="J35" i="1"/>
  <c r="E35" i="1"/>
  <c r="E33" i="1"/>
  <c r="E23" i="1"/>
  <c r="Z23" i="1"/>
  <c r="R23" i="1"/>
  <c r="G13" i="1"/>
  <c r="AE13" i="1"/>
  <c r="E52" i="1"/>
  <c r="D52" i="1" s="1"/>
  <c r="R52" i="1"/>
  <c r="J27" i="1"/>
  <c r="E27" i="1"/>
  <c r="Z28" i="1"/>
  <c r="R28" i="1"/>
  <c r="J28" i="1"/>
  <c r="E28" i="1"/>
  <c r="R26" i="1"/>
  <c r="J26" i="1"/>
  <c r="E26" i="1"/>
  <c r="R25" i="1"/>
  <c r="E25" i="1"/>
  <c r="Z24" i="1"/>
  <c r="R24" i="1"/>
  <c r="E24" i="1"/>
  <c r="D24" i="1" s="1"/>
  <c r="Z22" i="1"/>
  <c r="R22" i="1"/>
  <c r="J22" i="1"/>
  <c r="E22" i="1"/>
  <c r="D22" i="1" s="1"/>
  <c r="Z21" i="1"/>
  <c r="V18" i="1"/>
  <c r="O21" i="1"/>
  <c r="J21" i="1" s="1"/>
  <c r="Z25" i="1"/>
  <c r="E21" i="1"/>
  <c r="J39" i="1"/>
  <c r="E39" i="1"/>
  <c r="D39" i="1" s="1"/>
  <c r="Z32" i="1"/>
  <c r="Z53" i="1"/>
  <c r="Z54" i="1"/>
  <c r="E43" i="1"/>
  <c r="D43" i="1" s="1"/>
  <c r="F42" i="1"/>
  <c r="AD48" i="1"/>
  <c r="Z55" i="1"/>
  <c r="V48" i="1"/>
  <c r="E51" i="1"/>
  <c r="D51" i="1" s="1"/>
  <c r="R55" i="1"/>
  <c r="J55" i="1"/>
  <c r="E55" i="1"/>
  <c r="R54" i="1"/>
  <c r="J54" i="1"/>
  <c r="E54" i="1"/>
  <c r="R53" i="1"/>
  <c r="J53" i="1"/>
  <c r="E53" i="1"/>
  <c r="D53" i="1" s="1"/>
  <c r="Z20" i="1"/>
  <c r="R20" i="1"/>
  <c r="J20" i="1"/>
  <c r="E20" i="1"/>
  <c r="D20" i="1" s="1"/>
  <c r="D5" i="2"/>
  <c r="R32" i="1"/>
  <c r="E32" i="1"/>
  <c r="AH11" i="1" l="1"/>
  <c r="D28" i="1"/>
  <c r="Z18" i="1"/>
  <c r="D45" i="1"/>
  <c r="AI9" i="1"/>
  <c r="AH9" i="1" s="1"/>
  <c r="AA9" i="1"/>
  <c r="D23" i="1"/>
  <c r="Y9" i="1"/>
  <c r="N11" i="1"/>
  <c r="J13" i="1"/>
  <c r="AD11" i="1"/>
  <c r="AD9" i="1" s="1"/>
  <c r="E30" i="1"/>
  <c r="E29" i="1" s="1"/>
  <c r="D54" i="1"/>
  <c r="D55" i="1"/>
  <c r="H16" i="1"/>
  <c r="D35" i="1"/>
  <c r="D50" i="1"/>
  <c r="P11" i="1"/>
  <c r="P9" i="1" s="1"/>
  <c r="AG11" i="1"/>
  <c r="AG9" i="1" s="1"/>
  <c r="D15" i="1"/>
  <c r="D40" i="1"/>
  <c r="D32" i="1"/>
  <c r="D25" i="1"/>
  <c r="D33" i="1"/>
  <c r="D14" i="1"/>
  <c r="D26" i="1"/>
  <c r="D27" i="1"/>
  <c r="N9" i="1"/>
  <c r="Z30" i="1"/>
  <c r="H11" i="1"/>
  <c r="H9" i="1" s="1"/>
  <c r="Q11" i="1"/>
  <c r="Q9" i="1" s="1"/>
  <c r="AE11" i="1"/>
  <c r="AE9" i="1" s="1"/>
  <c r="J41" i="1"/>
  <c r="J38" i="1" s="1"/>
  <c r="W16" i="1"/>
  <c r="I11" i="1"/>
  <c r="I9" i="1" s="1"/>
  <c r="X9" i="1"/>
  <c r="AF11" i="1"/>
  <c r="AF9" i="1" s="1"/>
  <c r="G11" i="1"/>
  <c r="G9" i="1" s="1"/>
  <c r="J30" i="1"/>
  <c r="J29" i="1" s="1"/>
  <c r="R48" i="1"/>
  <c r="AF16" i="1"/>
  <c r="AG16" i="1"/>
  <c r="F16" i="1"/>
  <c r="E42" i="1"/>
  <c r="D42" i="1" s="1"/>
  <c r="F38" i="1"/>
  <c r="F11" i="1" s="1"/>
  <c r="F9" i="1" s="1"/>
  <c r="J19" i="1"/>
  <c r="I16" i="1"/>
  <c r="K38" i="1"/>
  <c r="K11" i="1" s="1"/>
  <c r="K9" i="1" s="1"/>
  <c r="Z19" i="1"/>
  <c r="AD47" i="1"/>
  <c r="Z47" i="1" s="1"/>
  <c r="Z48" i="1"/>
  <c r="X16" i="1"/>
  <c r="Q16" i="1"/>
  <c r="V16" i="1"/>
  <c r="R16" i="1" s="1"/>
  <c r="Y16" i="1"/>
  <c r="E38" i="1"/>
  <c r="D38" i="1" s="1"/>
  <c r="R21" i="1"/>
  <c r="D21" i="1" s="1"/>
  <c r="AD16" i="1"/>
  <c r="O18" i="1"/>
  <c r="O11" i="1" s="1"/>
  <c r="O9" i="1" s="1"/>
  <c r="P16" i="1"/>
  <c r="AE16" i="1"/>
  <c r="G16" i="1"/>
  <c r="E19" i="1"/>
  <c r="R19" i="1"/>
  <c r="E18" i="1"/>
  <c r="J18" i="1"/>
  <c r="J48" i="1"/>
  <c r="E47" i="1"/>
  <c r="E13" i="1"/>
  <c r="J47" i="1"/>
  <c r="D47" i="1" s="1"/>
  <c r="V47" i="1"/>
  <c r="R47" i="1" s="1"/>
  <c r="E48" i="1"/>
  <c r="N16" i="1"/>
  <c r="Z11" i="1" l="1"/>
  <c r="Z16" i="1"/>
  <c r="Z9" i="1"/>
  <c r="W9" i="1"/>
  <c r="D30" i="1"/>
  <c r="D48" i="1"/>
  <c r="E16" i="1"/>
  <c r="D19" i="1"/>
  <c r="V9" i="1"/>
  <c r="D13" i="1"/>
  <c r="D41" i="1"/>
  <c r="J11" i="1"/>
  <c r="J9" i="1" s="1"/>
  <c r="D18" i="1"/>
  <c r="Z29" i="1"/>
  <c r="D29" i="1" s="1"/>
  <c r="E11" i="1"/>
  <c r="E9" i="1" s="1"/>
  <c r="J16" i="1"/>
  <c r="O16" i="1"/>
  <c r="R9" i="1" l="1"/>
  <c r="D9" i="1" s="1"/>
  <c r="R11" i="1"/>
  <c r="D11" i="1" s="1"/>
  <c r="D16" i="1"/>
</calcChain>
</file>

<file path=xl/comments1.xml><?xml version="1.0" encoding="utf-8"?>
<comments xmlns="http://schemas.openxmlformats.org/spreadsheetml/2006/main">
  <authors>
    <author>Автор</author>
  </authors>
  <commentList>
    <comment ref="N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<sst xmlns="http://schemas.openxmlformats.org/spreadsheetml/2006/main" count="164" uniqueCount="74">
  <si>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</si>
  <si>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</si>
  <si>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</si>
  <si>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</si>
  <si>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</si>
  <si>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</si>
  <si>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</si>
  <si>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</si>
  <si>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</si>
  <si>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</si>
  <si>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</si>
  <si>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</si>
  <si>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</si>
  <si>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</si>
  <si>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</si>
  <si>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</si>
  <si>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</si>
  <si>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</si>
  <si>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</si>
  <si>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</si>
  <si>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</si>
  <si>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</si>
  <si>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</si>
  <si>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</si>
  <si>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</si>
  <si>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</si>
  <si>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</si>
  <si>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</si>
  <si>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</si>
  <si>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</si>
  <si>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</si>
  <si>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</si>
  <si>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</si>
  <si>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</si>
  <si>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</si>
  <si>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</si>
  <si>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</si>
  <si>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</si>
  <si>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</si>
  <si>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</si>
  <si>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</si>
  <si>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</si>
  <si>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</si>
  <si>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</si>
  <si>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</si>
  <si>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</si>
  <si>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</si>
  <si>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</si>
  <si>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</si>
  <si>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</si>
  <si>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</si>
  <si>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</si>
  <si>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</si>
  <si>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</si>
  <si>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</si>
  <si>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</si>
  <si>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</si>
  <si>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</si>
  <si>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</si>
  <si>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"Отдел жилищно-коммунального хозяйства", МКУ "Управление капитального строительства"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</si>
  <si>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</si>
  <si>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</si>
  <si>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</si>
  <si>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</si>
  <si>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</si>
  <si>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</si>
  <si>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</si>
  <si>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</si>
  <si>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Отдел жилищно-коммунального хозяйства администрации МР "Печора", МКУ "Управление капитального строительства"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</si>
  <si>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</si>
  <si>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</si>
  <si>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Приложение 1
к изменениям, вносимым в постановление  администрации МР "Печора" от 
от 24.12.2013г. № 2515
"Приложение 2 
к муниципальной программе "Жилье, жилищно-коммунальное хозяйство
 и территориальное развитие МО МР "Печора"</t>
  </si>
  <si>
    <t>КУМС МР "Печора"</t>
  </si>
  <si>
    <t xml:space="preserve"> Отдел управления жилым фондом администрации МР "Печора", МКУ "Управление капитального строительства"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</si>
</sst>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55"/>
  <sheetViews>
    <sheetView tabSelected="1" view="pageBreakPreview" zoomScale="62" zoomScaleNormal="67" zoomScaleSheetLayoutView="62" workbookViewId="0">
      <pane ySplit="7" topLeftCell="A8" activePane="bottomLeft" state="frozen"/>
      <selection pane="bottomLeft" activeCell="R30" sqref="R30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7" customWidth="1"/>
    <col min="12" max="13" width="6" style="57" customWidth="1"/>
    <col min="14" max="14" width="11" style="57" customWidth="1"/>
    <col min="15" max="15" width="10.5703125" style="57" customWidth="1"/>
    <col min="16" max="16" width="5.7109375" style="57" customWidth="1"/>
    <col min="17" max="17" width="10.7109375" style="57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83" t="s">
        <v>40</v>
      </c>
      <c r="AC2" s="83"/>
      <c r="AD2" s="83"/>
      <c r="AE2" s="83"/>
      <c r="AF2" s="83"/>
      <c r="AG2" s="83"/>
      <c r="AH2" s="7"/>
      <c r="AI2" s="1"/>
      <c r="AJ2" s="83" t="s">
        <v>71</v>
      </c>
      <c r="AK2" s="83"/>
      <c r="AL2" s="83"/>
      <c r="AM2" s="83"/>
      <c r="AN2" s="83"/>
      <c r="AO2" s="83"/>
    </row>
    <row r="3" spans="1:41" ht="84.75" customHeight="1" x14ac:dyDescent="0.25">
      <c r="C3" s="8"/>
      <c r="D3" s="96" t="s">
        <v>39</v>
      </c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"/>
      <c r="AI3" s="2"/>
      <c r="AJ3" s="2"/>
      <c r="AK3" s="2"/>
      <c r="AL3" s="81" t="s">
        <v>70</v>
      </c>
      <c r="AM3" s="82"/>
      <c r="AN3" s="82"/>
      <c r="AO3" s="82"/>
    </row>
    <row r="4" spans="1:41" x14ac:dyDescent="0.25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25">
      <c r="A5" s="70" t="s">
        <v>4</v>
      </c>
      <c r="B5" s="70" t="s">
        <v>5</v>
      </c>
      <c r="C5" s="70" t="s">
        <v>0</v>
      </c>
      <c r="D5" s="75" t="s">
        <v>1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</row>
    <row r="6" spans="1:41" ht="25.15" customHeight="1" x14ac:dyDescent="0.25">
      <c r="A6" s="71"/>
      <c r="B6" s="71"/>
      <c r="C6" s="70"/>
      <c r="D6" s="70" t="s">
        <v>2</v>
      </c>
      <c r="E6" s="75" t="s">
        <v>8</v>
      </c>
      <c r="F6" s="76"/>
      <c r="G6" s="76"/>
      <c r="H6" s="77"/>
      <c r="I6" s="10"/>
      <c r="J6" s="75" t="s">
        <v>9</v>
      </c>
      <c r="K6" s="76"/>
      <c r="L6" s="76"/>
      <c r="M6" s="76"/>
      <c r="N6" s="76"/>
      <c r="O6" s="76"/>
      <c r="P6" s="76"/>
      <c r="Q6" s="77"/>
      <c r="R6" s="75" t="s">
        <v>10</v>
      </c>
      <c r="S6" s="76"/>
      <c r="T6" s="76"/>
      <c r="U6" s="76"/>
      <c r="V6" s="76"/>
      <c r="W6" s="76"/>
      <c r="X6" s="76"/>
      <c r="Y6" s="77"/>
      <c r="Z6" s="75" t="s">
        <v>11</v>
      </c>
      <c r="AA6" s="76"/>
      <c r="AB6" s="76"/>
      <c r="AC6" s="76"/>
      <c r="AD6" s="76"/>
      <c r="AE6" s="76"/>
      <c r="AF6" s="76"/>
      <c r="AG6" s="77"/>
      <c r="AH6" s="75" t="s">
        <v>41</v>
      </c>
      <c r="AI6" s="76"/>
      <c r="AJ6" s="76"/>
      <c r="AK6" s="76"/>
      <c r="AL6" s="76"/>
      <c r="AM6" s="76"/>
      <c r="AN6" s="76"/>
      <c r="AO6" s="76"/>
    </row>
    <row r="7" spans="1:41" ht="227.25" customHeight="1" x14ac:dyDescent="0.25">
      <c r="A7" s="71"/>
      <c r="B7" s="71"/>
      <c r="C7" s="70"/>
      <c r="D7" s="70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85" t="s">
        <v>6</v>
      </c>
      <c r="B9" s="72"/>
      <c r="C9" s="72" t="s">
        <v>7</v>
      </c>
      <c r="D9" s="69">
        <f>E9+J9+R9+Z9+AH9</f>
        <v>2876490.6889999998</v>
      </c>
      <c r="E9" s="79">
        <f t="shared" ref="E9:AO9" si="0">E11+E13+E14+E15</f>
        <v>1130906.08</v>
      </c>
      <c r="F9" s="69">
        <f t="shared" si="0"/>
        <v>330939.78000000003</v>
      </c>
      <c r="G9" s="69">
        <f t="shared" si="0"/>
        <v>471282.39999999997</v>
      </c>
      <c r="H9" s="69">
        <f t="shared" si="0"/>
        <v>0</v>
      </c>
      <c r="I9" s="69">
        <f t="shared" si="0"/>
        <v>328683.89999999997</v>
      </c>
      <c r="J9" s="79">
        <f>J11+J13+J14+J15</f>
        <v>739717.30900000001</v>
      </c>
      <c r="K9" s="69">
        <f t="shared" si="0"/>
        <v>261.42900000000003</v>
      </c>
      <c r="L9" s="69">
        <f t="shared" si="0"/>
        <v>76.899999999999991</v>
      </c>
      <c r="M9" s="69">
        <f t="shared" si="0"/>
        <v>6.3</v>
      </c>
      <c r="N9" s="69">
        <f t="shared" ref="N9:Q9" si="1">N11+N13+N14+N15</f>
        <v>202139.3</v>
      </c>
      <c r="O9" s="69">
        <f t="shared" si="1"/>
        <v>255676.27999999997</v>
      </c>
      <c r="P9" s="69">
        <f t="shared" si="1"/>
        <v>0</v>
      </c>
      <c r="Q9" s="69">
        <f t="shared" si="1"/>
        <v>281557.09999999998</v>
      </c>
      <c r="R9" s="79">
        <f>S9+T9+U9+V9+W9+X9+Y9</f>
        <v>824458.29999999993</v>
      </c>
      <c r="S9" s="69">
        <f t="shared" si="0"/>
        <v>2562</v>
      </c>
      <c r="T9" s="69">
        <f t="shared" si="0"/>
        <v>3.8</v>
      </c>
      <c r="U9" s="69">
        <f t="shared" si="0"/>
        <v>43.8</v>
      </c>
      <c r="V9" s="69">
        <f t="shared" si="0"/>
        <v>178128.09999999998</v>
      </c>
      <c r="W9" s="69">
        <f t="shared" si="0"/>
        <v>261288.5</v>
      </c>
      <c r="X9" s="69">
        <f t="shared" si="0"/>
        <v>0</v>
      </c>
      <c r="Y9" s="69">
        <f t="shared" si="0"/>
        <v>382432.1</v>
      </c>
      <c r="Z9" s="79">
        <f>AA9+AB9+AC9+AD9+AE9</f>
        <v>111474.2</v>
      </c>
      <c r="AA9" s="69">
        <f t="shared" si="0"/>
        <v>15088.1</v>
      </c>
      <c r="AB9" s="69">
        <f t="shared" si="0"/>
        <v>4</v>
      </c>
      <c r="AC9" s="69">
        <f t="shared" si="0"/>
        <v>6.8</v>
      </c>
      <c r="AD9" s="69">
        <f t="shared" si="0"/>
        <v>40599.1</v>
      </c>
      <c r="AE9" s="69">
        <f t="shared" si="0"/>
        <v>55776.2</v>
      </c>
      <c r="AF9" s="69">
        <f t="shared" si="0"/>
        <v>0</v>
      </c>
      <c r="AG9" s="69">
        <f t="shared" si="0"/>
        <v>0</v>
      </c>
      <c r="AH9" s="79">
        <f>AI9+AJ9+AK9+AL9+AM9</f>
        <v>69934.8</v>
      </c>
      <c r="AI9" s="69">
        <f t="shared" si="0"/>
        <v>11097.1</v>
      </c>
      <c r="AJ9" s="69">
        <f t="shared" si="0"/>
        <v>4</v>
      </c>
      <c r="AK9" s="69">
        <f t="shared" si="0"/>
        <v>6.8</v>
      </c>
      <c r="AL9" s="69">
        <f t="shared" si="0"/>
        <v>34499.4</v>
      </c>
      <c r="AM9" s="69">
        <f t="shared" si="0"/>
        <v>24327.5</v>
      </c>
      <c r="AN9" s="69">
        <f t="shared" si="0"/>
        <v>0</v>
      </c>
      <c r="AO9" s="69">
        <f t="shared" si="0"/>
        <v>0</v>
      </c>
    </row>
    <row r="10" spans="1:41" s="14" customFormat="1" ht="52.5" customHeight="1" x14ac:dyDescent="0.25">
      <c r="A10" s="86"/>
      <c r="B10" s="72"/>
      <c r="C10" s="72"/>
      <c r="D10" s="78"/>
      <c r="E10" s="80"/>
      <c r="F10" s="78"/>
      <c r="G10" s="78"/>
      <c r="H10" s="78"/>
      <c r="I10" s="78"/>
      <c r="J10" s="80"/>
      <c r="K10" s="78"/>
      <c r="L10" s="78"/>
      <c r="M10" s="78"/>
      <c r="N10" s="78"/>
      <c r="O10" s="78"/>
      <c r="P10" s="78"/>
      <c r="Q10" s="78"/>
      <c r="R10" s="80"/>
      <c r="S10" s="78"/>
      <c r="T10" s="78"/>
      <c r="U10" s="78"/>
      <c r="V10" s="78"/>
      <c r="W10" s="78"/>
      <c r="X10" s="78"/>
      <c r="Y10" s="78"/>
      <c r="Z10" s="80"/>
      <c r="AA10" s="78"/>
      <c r="AB10" s="78"/>
      <c r="AC10" s="78"/>
      <c r="AD10" s="78"/>
      <c r="AE10" s="78"/>
      <c r="AF10" s="78"/>
      <c r="AG10" s="78"/>
      <c r="AH10" s="80"/>
      <c r="AI10" s="78"/>
      <c r="AJ10" s="78"/>
      <c r="AK10" s="78"/>
      <c r="AL10" s="78"/>
      <c r="AM10" s="78"/>
      <c r="AN10" s="78"/>
      <c r="AO10" s="78"/>
    </row>
    <row r="11" spans="1:41" ht="33.75" customHeight="1" x14ac:dyDescent="0.25">
      <c r="A11" s="86"/>
      <c r="B11" s="70" t="s">
        <v>12</v>
      </c>
      <c r="C11" s="70" t="s">
        <v>12</v>
      </c>
      <c r="D11" s="73">
        <f>E11+J11+R11+Z11+AH11</f>
        <v>2738189.6890000002</v>
      </c>
      <c r="E11" s="79">
        <f>E18+E30+E38+E46+E48</f>
        <v>1129906.08</v>
      </c>
      <c r="F11" s="73">
        <f>F18+F30+F38+F46+F48</f>
        <v>329939.78000000003</v>
      </c>
      <c r="G11" s="73">
        <f>G18+G30+G38+G46+G48</f>
        <v>471282.39999999997</v>
      </c>
      <c r="H11" s="73">
        <f>H18+H30+H38+H46+H48</f>
        <v>0</v>
      </c>
      <c r="I11" s="73">
        <f>I18+I30+I38+I46+I48</f>
        <v>328683.89999999997</v>
      </c>
      <c r="J11" s="79">
        <f>SUM(K11:Q12)</f>
        <v>738308.00899999996</v>
      </c>
      <c r="K11" s="73">
        <f t="shared" ref="K11:Q11" si="2">K18+K30+K38+K46+K48</f>
        <v>261.42900000000003</v>
      </c>
      <c r="L11" s="73">
        <f t="shared" si="2"/>
        <v>76.899999999999991</v>
      </c>
      <c r="M11" s="73">
        <f t="shared" si="2"/>
        <v>6.3</v>
      </c>
      <c r="N11" s="73">
        <f t="shared" si="2"/>
        <v>200730</v>
      </c>
      <c r="O11" s="73">
        <f t="shared" si="2"/>
        <v>255676.27999999997</v>
      </c>
      <c r="P11" s="73">
        <f t="shared" si="2"/>
        <v>0</v>
      </c>
      <c r="Q11" s="73">
        <f t="shared" si="2"/>
        <v>281557.09999999998</v>
      </c>
      <c r="R11" s="79">
        <f>S11+T11+U11+V11+W11+X11+Y11</f>
        <v>689566.6</v>
      </c>
      <c r="S11" s="73">
        <f t="shared" ref="S11:U11" si="3">S18+S30+S38+S48</f>
        <v>2562</v>
      </c>
      <c r="T11" s="73">
        <f t="shared" si="3"/>
        <v>3.8</v>
      </c>
      <c r="U11" s="73">
        <f t="shared" si="3"/>
        <v>43.8</v>
      </c>
      <c r="V11" s="73">
        <f>V18+V30+V38+V48</f>
        <v>165896.29999999999</v>
      </c>
      <c r="W11" s="73">
        <f t="shared" ref="W11:Y11" si="4">W18+W30+W38+W48</f>
        <v>226287.1</v>
      </c>
      <c r="X11" s="73">
        <f t="shared" si="4"/>
        <v>0</v>
      </c>
      <c r="Y11" s="73">
        <f t="shared" si="4"/>
        <v>294773.59999999998</v>
      </c>
      <c r="Z11" s="79">
        <f>AA11+AB11+AC11+AD11+AE11+AF11+AG11</f>
        <v>110974.2</v>
      </c>
      <c r="AA11" s="73">
        <f>AA18+AA29+AA38</f>
        <v>15088.1</v>
      </c>
      <c r="AB11" s="73">
        <f t="shared" ref="AB11:AG11" si="5">AB18+AB30+AB38+AB46+AB48</f>
        <v>4</v>
      </c>
      <c r="AC11" s="73">
        <f t="shared" si="5"/>
        <v>6.8</v>
      </c>
      <c r="AD11" s="73">
        <f t="shared" si="5"/>
        <v>40099.1</v>
      </c>
      <c r="AE11" s="73">
        <f t="shared" si="5"/>
        <v>55776.2</v>
      </c>
      <c r="AF11" s="73">
        <f t="shared" si="5"/>
        <v>0</v>
      </c>
      <c r="AG11" s="73">
        <f t="shared" si="5"/>
        <v>0</v>
      </c>
      <c r="AH11" s="79">
        <f>AI11+AJ11+AK11+AL11+AM11+AN11+AO11</f>
        <v>69434.8</v>
      </c>
      <c r="AI11" s="73">
        <f>AI18+AI29+AI38</f>
        <v>11097.1</v>
      </c>
      <c r="AJ11" s="73">
        <f t="shared" ref="AJ11:AO11" si="6">AJ18+AJ30+AJ38+AJ46+AJ48</f>
        <v>4</v>
      </c>
      <c r="AK11" s="73">
        <f t="shared" si="6"/>
        <v>6.8</v>
      </c>
      <c r="AL11" s="73">
        <f t="shared" si="6"/>
        <v>33999.4</v>
      </c>
      <c r="AM11" s="73">
        <f t="shared" si="6"/>
        <v>24327.5</v>
      </c>
      <c r="AN11" s="73">
        <f t="shared" si="6"/>
        <v>0</v>
      </c>
      <c r="AO11" s="73">
        <f t="shared" si="6"/>
        <v>0</v>
      </c>
    </row>
    <row r="12" spans="1:41" x14ac:dyDescent="0.25">
      <c r="A12" s="86"/>
      <c r="B12" s="70"/>
      <c r="C12" s="70"/>
      <c r="D12" s="74"/>
      <c r="E12" s="80"/>
      <c r="F12" s="74"/>
      <c r="G12" s="74"/>
      <c r="H12" s="74"/>
      <c r="I12" s="74"/>
      <c r="J12" s="80"/>
      <c r="K12" s="74"/>
      <c r="L12" s="74"/>
      <c r="M12" s="74"/>
      <c r="N12" s="74"/>
      <c r="O12" s="74"/>
      <c r="P12" s="74"/>
      <c r="Q12" s="74"/>
      <c r="R12" s="80"/>
      <c r="S12" s="74"/>
      <c r="T12" s="74"/>
      <c r="U12" s="74"/>
      <c r="V12" s="74"/>
      <c r="W12" s="74"/>
      <c r="X12" s="74"/>
      <c r="Y12" s="74"/>
      <c r="Z12" s="80"/>
      <c r="AA12" s="74"/>
      <c r="AB12" s="74"/>
      <c r="AC12" s="74"/>
      <c r="AD12" s="74"/>
      <c r="AE12" s="74"/>
      <c r="AF12" s="74"/>
      <c r="AG12" s="74"/>
      <c r="AH12" s="80"/>
      <c r="AI12" s="74"/>
      <c r="AJ12" s="74"/>
      <c r="AK12" s="74"/>
      <c r="AL12" s="74"/>
      <c r="AM12" s="74"/>
      <c r="AN12" s="74"/>
      <c r="AO12" s="74"/>
    </row>
    <row r="13" spans="1:41" ht="86.25" customHeight="1" x14ac:dyDescent="0.25">
      <c r="A13" s="90"/>
      <c r="B13" s="13" t="s">
        <v>16</v>
      </c>
      <c r="C13" s="13" t="s">
        <v>16</v>
      </c>
      <c r="D13" s="15">
        <f>E13+J13+R13+Z13+AH13</f>
        <v>137228.6</v>
      </c>
      <c r="E13" s="16">
        <f>SUM(F13:H13)</f>
        <v>1000</v>
      </c>
      <c r="F13" s="15">
        <f>F19</f>
        <v>1000</v>
      </c>
      <c r="G13" s="15">
        <f t="shared" ref="G13:I13" si="7">G19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N19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6">
        <f>V13+W13+Y13</f>
        <v>134891.70000000001</v>
      </c>
      <c r="S13" s="15"/>
      <c r="T13" s="15"/>
      <c r="U13" s="15"/>
      <c r="V13" s="15">
        <f>V19+V31</f>
        <v>12231.8</v>
      </c>
      <c r="W13" s="63">
        <f t="shared" ref="W13:Y13" si="9">W19+W31</f>
        <v>35001.4</v>
      </c>
      <c r="X13" s="63">
        <f t="shared" si="9"/>
        <v>0</v>
      </c>
      <c r="Y13" s="63">
        <f t="shared" si="9"/>
        <v>87658.5</v>
      </c>
      <c r="Z13" s="16">
        <f>AD13</f>
        <v>500</v>
      </c>
      <c r="AA13" s="15"/>
      <c r="AB13" s="15"/>
      <c r="AC13" s="15"/>
      <c r="AD13" s="15">
        <f>AD19</f>
        <v>500</v>
      </c>
      <c r="AE13" s="15">
        <f t="shared" ref="AE13:AG13" si="10">AE19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AL19</f>
        <v>500</v>
      </c>
      <c r="AM13" s="15">
        <f t="shared" ref="AM13:AO13" si="11">AM19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25">
      <c r="A14" s="90"/>
      <c r="B14" s="13" t="s">
        <v>19</v>
      </c>
      <c r="C14" s="13" t="s">
        <v>19</v>
      </c>
      <c r="D14" s="15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SUM(N53)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1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91"/>
      <c r="B15" s="13" t="s">
        <v>20</v>
      </c>
      <c r="C15" s="13" t="s">
        <v>20</v>
      </c>
      <c r="D15" s="15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SUM(N54)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s="20" customFormat="1" ht="78" customHeight="1" x14ac:dyDescent="0.25">
      <c r="A16" s="87" t="s">
        <v>28</v>
      </c>
      <c r="B16" s="85"/>
      <c r="C16" s="85" t="s">
        <v>7</v>
      </c>
      <c r="D16" s="68">
        <f>E16+J16+R16++Z16+AH16</f>
        <v>446387.06999999995</v>
      </c>
      <c r="E16" s="95">
        <f>F16+G16+H16+I16</f>
        <v>189863.8</v>
      </c>
      <c r="F16" s="68">
        <f>F18+F19</f>
        <v>178769.2</v>
      </c>
      <c r="G16" s="68">
        <f t="shared" ref="G16:I16" si="13">G18+G19</f>
        <v>7617.7999999999993</v>
      </c>
      <c r="H16" s="68">
        <f t="shared" si="13"/>
        <v>0</v>
      </c>
      <c r="I16" s="68">
        <f t="shared" si="13"/>
        <v>3476.8</v>
      </c>
      <c r="J16" s="95">
        <f>J18+J19</f>
        <v>136347.07</v>
      </c>
      <c r="K16" s="19"/>
      <c r="L16" s="19"/>
      <c r="M16" s="19"/>
      <c r="N16" s="68">
        <f t="shared" ref="N16:Q16" si="14">N18+N19</f>
        <v>119842.8</v>
      </c>
      <c r="O16" s="68">
        <f t="shared" si="14"/>
        <v>13027.47</v>
      </c>
      <c r="P16" s="68">
        <f t="shared" si="14"/>
        <v>0</v>
      </c>
      <c r="Q16" s="68">
        <f t="shared" si="14"/>
        <v>3476.8</v>
      </c>
      <c r="R16" s="95">
        <f>S16+V16+W16</f>
        <v>54705.099999999991</v>
      </c>
      <c r="S16" s="19">
        <f>S18</f>
        <v>2000</v>
      </c>
      <c r="T16" s="19"/>
      <c r="U16" s="19"/>
      <c r="V16" s="68">
        <f t="shared" ref="V16:Y16" si="15">V18+V19</f>
        <v>45568.899999999994</v>
      </c>
      <c r="W16" s="68">
        <f t="shared" si="15"/>
        <v>7136.2</v>
      </c>
      <c r="X16" s="68">
        <f t="shared" si="15"/>
        <v>0</v>
      </c>
      <c r="Y16" s="68">
        <f t="shared" si="15"/>
        <v>0</v>
      </c>
      <c r="Z16" s="95">
        <f>AA16+AD16+AE16</f>
        <v>32381.599999999999</v>
      </c>
      <c r="AA16" s="19">
        <f>AA18</f>
        <v>0</v>
      </c>
      <c r="AB16" s="19"/>
      <c r="AC16" s="19"/>
      <c r="AD16" s="68">
        <f t="shared" ref="AD16:AG16" si="16">AD18+AD19</f>
        <v>26403.599999999999</v>
      </c>
      <c r="AE16" s="68">
        <f t="shared" si="16"/>
        <v>5978</v>
      </c>
      <c r="AF16" s="68">
        <f t="shared" si="16"/>
        <v>0</v>
      </c>
      <c r="AG16" s="68">
        <f t="shared" si="16"/>
        <v>0</v>
      </c>
      <c r="AH16" s="95">
        <f>AI16+AL16+AM16</f>
        <v>33089.5</v>
      </c>
      <c r="AI16" s="19">
        <f>AI18</f>
        <v>0</v>
      </c>
      <c r="AJ16" s="19"/>
      <c r="AK16" s="19"/>
      <c r="AL16" s="68">
        <f t="shared" ref="AL16:AO16" si="17">AL18+AL19</f>
        <v>26164</v>
      </c>
      <c r="AM16" s="68">
        <f t="shared" si="17"/>
        <v>6925.5</v>
      </c>
      <c r="AN16" s="68">
        <f t="shared" si="17"/>
        <v>0</v>
      </c>
      <c r="AO16" s="68">
        <f t="shared" si="17"/>
        <v>0</v>
      </c>
    </row>
    <row r="17" spans="1:41" s="14" customFormat="1" ht="9" customHeight="1" x14ac:dyDescent="0.25">
      <c r="A17" s="88"/>
      <c r="B17" s="92"/>
      <c r="C17" s="92"/>
      <c r="D17" s="69"/>
      <c r="E17" s="79"/>
      <c r="F17" s="69"/>
      <c r="G17" s="69"/>
      <c r="H17" s="69"/>
      <c r="I17" s="69"/>
      <c r="J17" s="79"/>
      <c r="K17" s="21"/>
      <c r="L17" s="21"/>
      <c r="M17" s="21"/>
      <c r="N17" s="69"/>
      <c r="O17" s="69"/>
      <c r="P17" s="69"/>
      <c r="Q17" s="69"/>
      <c r="R17" s="79"/>
      <c r="S17" s="21"/>
      <c r="T17" s="21"/>
      <c r="U17" s="21"/>
      <c r="V17" s="69"/>
      <c r="W17" s="69"/>
      <c r="X17" s="69"/>
      <c r="Y17" s="69"/>
      <c r="Z17" s="79"/>
      <c r="AA17" s="21"/>
      <c r="AB17" s="21"/>
      <c r="AC17" s="21"/>
      <c r="AD17" s="69"/>
      <c r="AE17" s="69"/>
      <c r="AF17" s="69"/>
      <c r="AG17" s="69"/>
      <c r="AH17" s="79"/>
      <c r="AI17" s="21"/>
      <c r="AJ17" s="21"/>
      <c r="AK17" s="21"/>
      <c r="AL17" s="69"/>
      <c r="AM17" s="69"/>
      <c r="AN17" s="69"/>
      <c r="AO17" s="69"/>
    </row>
    <row r="18" spans="1:41" s="14" customFormat="1" ht="59.25" customHeight="1" x14ac:dyDescent="0.25">
      <c r="A18" s="88"/>
      <c r="B18" s="22" t="s">
        <v>15</v>
      </c>
      <c r="C18" s="22" t="s">
        <v>12</v>
      </c>
      <c r="D18" s="21">
        <f t="shared" ref="D18:D37" si="18">E18+J18+R18+Z18+AH18</f>
        <v>443550.16999999993</v>
      </c>
      <c r="E18" s="23">
        <f>F18+G18+H18+I18</f>
        <v>188863.8</v>
      </c>
      <c r="F18" s="21">
        <f>F20+F21+F22+F23+F24+F25+F27+F28</f>
        <v>177769.2</v>
      </c>
      <c r="G18" s="21">
        <f>G20+G21+G22+G23+G24+G25+G27+G28</f>
        <v>7617.7999999999993</v>
      </c>
      <c r="H18" s="21">
        <f t="shared" ref="H18:I18" si="19">H20+H21+H22+H23+H24+H25+H27+H28</f>
        <v>0</v>
      </c>
      <c r="I18" s="21">
        <f t="shared" si="19"/>
        <v>3476.8</v>
      </c>
      <c r="J18" s="23">
        <f>J20+J21+J22+J23+J24+J25+J27+J28</f>
        <v>136010.17000000001</v>
      </c>
      <c r="K18" s="21"/>
      <c r="L18" s="21"/>
      <c r="M18" s="21"/>
      <c r="N18" s="21">
        <f>N20+N21+N22+N23+N24+N25+N27+N28</f>
        <v>119505.90000000001</v>
      </c>
      <c r="O18" s="21">
        <f t="shared" ref="O18:Q18" si="20">O20+O21+O22+O23+O24+O25+O27+O28</f>
        <v>13027.47</v>
      </c>
      <c r="P18" s="21">
        <f t="shared" si="20"/>
        <v>0</v>
      </c>
      <c r="Q18" s="21">
        <f t="shared" si="20"/>
        <v>3476.8</v>
      </c>
      <c r="R18" s="23">
        <f>S18+V18+W18</f>
        <v>54205.099999999991</v>
      </c>
      <c r="S18" s="21">
        <f>S27</f>
        <v>2000</v>
      </c>
      <c r="T18" s="21"/>
      <c r="U18" s="21"/>
      <c r="V18" s="21">
        <f>V20+V21+V22+V23+V24+V25+V27+V28</f>
        <v>45068.899999999994</v>
      </c>
      <c r="W18" s="21">
        <f>W23+W28+W27</f>
        <v>7136.2</v>
      </c>
      <c r="X18" s="21">
        <f t="shared" ref="X18:Y18" si="21">X20+X21+X22+X23+X24+X25+X27+X28</f>
        <v>0</v>
      </c>
      <c r="Y18" s="21">
        <f t="shared" si="21"/>
        <v>0</v>
      </c>
      <c r="Z18" s="23">
        <f>AA18+AD18+AE18</f>
        <v>31881.599999999999</v>
      </c>
      <c r="AA18" s="21"/>
      <c r="AB18" s="21"/>
      <c r="AC18" s="21"/>
      <c r="AD18" s="21">
        <f>AD20+AD21+AD22+AD23+AD24+AD25+AD27+AD28</f>
        <v>25903.599999999999</v>
      </c>
      <c r="AE18" s="21">
        <f t="shared" ref="AE18:AG18" si="22">AE20+AE21+AE22+AE23+AE24+AE25+AE27+AE28</f>
        <v>5978</v>
      </c>
      <c r="AF18" s="21">
        <f t="shared" si="22"/>
        <v>0</v>
      </c>
      <c r="AG18" s="21">
        <f t="shared" si="22"/>
        <v>0</v>
      </c>
      <c r="AH18" s="23">
        <f t="shared" ref="AH18:AH37" si="23">SUM(AI18:AO18)</f>
        <v>32589.5</v>
      </c>
      <c r="AI18" s="21"/>
      <c r="AJ18" s="21"/>
      <c r="AK18" s="21"/>
      <c r="AL18" s="21">
        <f>AL20+AL21+AL22+AL23+AL24+AL25+AL27+AL28</f>
        <v>25664</v>
      </c>
      <c r="AM18" s="21">
        <f t="shared" ref="AM18:AO18" si="24">AM20+AM21+AM22+AM23+AM24+AM25+AM27+AM28</f>
        <v>6925.5</v>
      </c>
      <c r="AN18" s="21">
        <f t="shared" si="24"/>
        <v>0</v>
      </c>
      <c r="AO18" s="21">
        <f t="shared" si="24"/>
        <v>0</v>
      </c>
    </row>
    <row r="19" spans="1:41" s="14" customFormat="1" ht="87.75" customHeight="1" x14ac:dyDescent="0.25">
      <c r="A19" s="89"/>
      <c r="B19" s="24" t="s">
        <v>16</v>
      </c>
      <c r="C19" s="24" t="s">
        <v>12</v>
      </c>
      <c r="D19" s="21">
        <f t="shared" si="18"/>
        <v>2836.9</v>
      </c>
      <c r="E19" s="23">
        <f>F19+G19+H19+I19</f>
        <v>1000</v>
      </c>
      <c r="F19" s="21">
        <f>F26</f>
        <v>1000</v>
      </c>
      <c r="G19" s="21">
        <f t="shared" ref="G19:I19" si="25">G26</f>
        <v>0</v>
      </c>
      <c r="H19" s="21">
        <f t="shared" si="25"/>
        <v>0</v>
      </c>
      <c r="I19" s="21">
        <f t="shared" si="25"/>
        <v>0</v>
      </c>
      <c r="J19" s="23">
        <f>N19+O19+P19+Q19</f>
        <v>336.9</v>
      </c>
      <c r="K19" s="21"/>
      <c r="L19" s="21"/>
      <c r="M19" s="21"/>
      <c r="N19" s="21">
        <f t="shared" ref="N19:Q19" si="26">N26</f>
        <v>336.9</v>
      </c>
      <c r="O19" s="21">
        <f t="shared" si="26"/>
        <v>0</v>
      </c>
      <c r="P19" s="21">
        <f t="shared" si="26"/>
        <v>0</v>
      </c>
      <c r="Q19" s="21">
        <f t="shared" si="26"/>
        <v>0</v>
      </c>
      <c r="R19" s="23">
        <f>V19+W19+X19+Y19</f>
        <v>500</v>
      </c>
      <c r="S19" s="21"/>
      <c r="T19" s="21"/>
      <c r="U19" s="21"/>
      <c r="V19" s="21">
        <f t="shared" ref="V19:Y19" si="27">V26</f>
        <v>500</v>
      </c>
      <c r="W19" s="21">
        <f t="shared" si="27"/>
        <v>0</v>
      </c>
      <c r="X19" s="21">
        <f t="shared" si="27"/>
        <v>0</v>
      </c>
      <c r="Y19" s="21">
        <f t="shared" si="27"/>
        <v>0</v>
      </c>
      <c r="Z19" s="23">
        <f>AD19+AE19+AF19+AG19</f>
        <v>500</v>
      </c>
      <c r="AA19" s="21"/>
      <c r="AB19" s="21"/>
      <c r="AC19" s="21"/>
      <c r="AD19" s="21">
        <f t="shared" ref="AD19:AG19" si="28">AD26</f>
        <v>500</v>
      </c>
      <c r="AE19" s="21">
        <f t="shared" si="28"/>
        <v>0</v>
      </c>
      <c r="AF19" s="21">
        <f t="shared" si="28"/>
        <v>0</v>
      </c>
      <c r="AG19" s="21">
        <f t="shared" si="28"/>
        <v>0</v>
      </c>
      <c r="AH19" s="23">
        <f t="shared" si="23"/>
        <v>500</v>
      </c>
      <c r="AI19" s="21"/>
      <c r="AJ19" s="21"/>
      <c r="AK19" s="21"/>
      <c r="AL19" s="21">
        <f t="shared" ref="AL19:AO19" si="29">AL26</f>
        <v>500</v>
      </c>
      <c r="AM19" s="21">
        <f t="shared" si="29"/>
        <v>0</v>
      </c>
      <c r="AN19" s="21">
        <f t="shared" si="29"/>
        <v>0</v>
      </c>
      <c r="AO19" s="21">
        <f t="shared" si="29"/>
        <v>0</v>
      </c>
    </row>
    <row r="20" spans="1:41" ht="85.5" customHeight="1" x14ac:dyDescent="0.25">
      <c r="A20" s="25" t="s">
        <v>42</v>
      </c>
      <c r="B20" s="13" t="s">
        <v>58</v>
      </c>
      <c r="C20" s="13" t="s">
        <v>12</v>
      </c>
      <c r="D20" s="26">
        <f t="shared" si="18"/>
        <v>2112.4</v>
      </c>
      <c r="E20" s="16">
        <f t="shared" ref="E20" si="30">SUM(F20:H20)</f>
        <v>2112.4</v>
      </c>
      <c r="F20" s="15">
        <v>2112.4</v>
      </c>
      <c r="G20" s="15">
        <v>0</v>
      </c>
      <c r="H20" s="15">
        <v>0</v>
      </c>
      <c r="I20" s="15">
        <v>0</v>
      </c>
      <c r="J20" s="16">
        <f>SUM(N20:P20)</f>
        <v>0</v>
      </c>
      <c r="K20" s="15"/>
      <c r="L20" s="15"/>
      <c r="M20" s="15"/>
      <c r="N20" s="15">
        <v>0</v>
      </c>
      <c r="O20" s="15">
        <v>0</v>
      </c>
      <c r="P20" s="15">
        <v>0</v>
      </c>
      <c r="Q20" s="15">
        <v>0</v>
      </c>
      <c r="R20" s="16">
        <f>SUM(V20:W20)</f>
        <v>0</v>
      </c>
      <c r="S20" s="15"/>
      <c r="T20" s="15"/>
      <c r="U20" s="15"/>
      <c r="V20" s="15">
        <v>0</v>
      </c>
      <c r="W20" s="15">
        <v>0</v>
      </c>
      <c r="X20" s="15">
        <v>0</v>
      </c>
      <c r="Y20" s="15">
        <v>0</v>
      </c>
      <c r="Z20" s="16">
        <f>SUM(AE20:AG20)</f>
        <v>0</v>
      </c>
      <c r="AA20" s="15"/>
      <c r="AB20" s="15"/>
      <c r="AC20" s="15"/>
      <c r="AD20" s="15">
        <v>0</v>
      </c>
      <c r="AE20" s="15">
        <v>0</v>
      </c>
      <c r="AF20" s="15">
        <v>0</v>
      </c>
      <c r="AG20" s="15">
        <v>0</v>
      </c>
      <c r="AH20" s="23">
        <f t="shared" si="23"/>
        <v>0</v>
      </c>
      <c r="AI20" s="15"/>
      <c r="AJ20" s="15"/>
      <c r="AK20" s="15"/>
      <c r="AL20" s="15">
        <v>0</v>
      </c>
      <c r="AM20" s="15">
        <v>0</v>
      </c>
      <c r="AN20" s="15">
        <v>0</v>
      </c>
      <c r="AO20" s="15">
        <v>0</v>
      </c>
    </row>
    <row r="21" spans="1:41" ht="144" customHeight="1" x14ac:dyDescent="0.25">
      <c r="A21" s="27" t="s">
        <v>43</v>
      </c>
      <c r="B21" s="13" t="s">
        <v>61</v>
      </c>
      <c r="C21" s="28" t="s">
        <v>12</v>
      </c>
      <c r="D21" s="26">
        <f t="shared" si="18"/>
        <v>42153.8</v>
      </c>
      <c r="E21" s="16">
        <f>F21+G21</f>
        <v>23344.7</v>
      </c>
      <c r="F21" s="15">
        <v>22300</v>
      </c>
      <c r="G21" s="15">
        <v>1044.7</v>
      </c>
      <c r="H21" s="15">
        <v>0</v>
      </c>
      <c r="I21" s="15">
        <v>0</v>
      </c>
      <c r="J21" s="16">
        <f>N21+O21</f>
        <v>18809.099999999999</v>
      </c>
      <c r="K21" s="15"/>
      <c r="L21" s="15"/>
      <c r="M21" s="15"/>
      <c r="N21" s="15">
        <v>13309.1</v>
      </c>
      <c r="O21" s="15">
        <f>3000+2500</f>
        <v>5500</v>
      </c>
      <c r="P21" s="15">
        <v>0</v>
      </c>
      <c r="Q21" s="15">
        <v>0</v>
      </c>
      <c r="R21" s="16">
        <f>V21+W21</f>
        <v>0</v>
      </c>
      <c r="S21" s="15"/>
      <c r="T21" s="15"/>
      <c r="U21" s="15"/>
      <c r="V21" s="15">
        <v>0</v>
      </c>
      <c r="W21" s="15">
        <v>0</v>
      </c>
      <c r="X21" s="15">
        <v>0</v>
      </c>
      <c r="Y21" s="15">
        <v>0</v>
      </c>
      <c r="Z21" s="16">
        <f>AE21+AG21</f>
        <v>0</v>
      </c>
      <c r="AA21" s="15"/>
      <c r="AB21" s="15"/>
      <c r="AC21" s="15"/>
      <c r="AD21" s="15">
        <v>0</v>
      </c>
      <c r="AE21" s="15">
        <v>0</v>
      </c>
      <c r="AF21" s="15">
        <v>0</v>
      </c>
      <c r="AG21" s="15">
        <v>0</v>
      </c>
      <c r="AH21" s="23">
        <f t="shared" si="23"/>
        <v>0</v>
      </c>
      <c r="AI21" s="15"/>
      <c r="AJ21" s="15"/>
      <c r="AK21" s="15"/>
      <c r="AL21" s="15">
        <v>0</v>
      </c>
      <c r="AM21" s="15">
        <v>0</v>
      </c>
      <c r="AN21" s="15">
        <v>0</v>
      </c>
      <c r="AO21" s="15">
        <v>0</v>
      </c>
    </row>
    <row r="22" spans="1:41" ht="85.5" customHeight="1" x14ac:dyDescent="0.25">
      <c r="A22" s="25" t="s">
        <v>44</v>
      </c>
      <c r="B22" s="29" t="s">
        <v>60</v>
      </c>
      <c r="C22" s="29" t="s">
        <v>12</v>
      </c>
      <c r="D22" s="26">
        <f t="shared" si="18"/>
        <v>0</v>
      </c>
      <c r="E22" s="16">
        <f t="shared" ref="E22" si="31">SUM(F22:H22)</f>
        <v>0</v>
      </c>
      <c r="F22" s="15">
        <v>0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3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95.25" customHeight="1" x14ac:dyDescent="0.25">
      <c r="A23" s="25" t="s">
        <v>45</v>
      </c>
      <c r="B23" s="13" t="s">
        <v>62</v>
      </c>
      <c r="C23" s="13" t="s">
        <v>12</v>
      </c>
      <c r="D23" s="26">
        <f t="shared" si="18"/>
        <v>71012.67</v>
      </c>
      <c r="E23" s="16">
        <f>F23+G23+H23+I23</f>
        <v>22631.3</v>
      </c>
      <c r="F23" s="15">
        <v>15382.3</v>
      </c>
      <c r="G23" s="15">
        <v>3772.2</v>
      </c>
      <c r="H23" s="15">
        <v>0</v>
      </c>
      <c r="I23" s="15">
        <v>3476.8</v>
      </c>
      <c r="J23" s="16">
        <f>N23+O23+P23+Q23</f>
        <v>20260.170000000002</v>
      </c>
      <c r="K23" s="15"/>
      <c r="L23" s="15"/>
      <c r="M23" s="15"/>
      <c r="N23" s="15">
        <v>13011.2</v>
      </c>
      <c r="O23" s="15">
        <f>298.5+3473.67</f>
        <v>3772.17</v>
      </c>
      <c r="P23" s="15">
        <v>0</v>
      </c>
      <c r="Q23" s="15">
        <v>3476.8</v>
      </c>
      <c r="R23" s="16">
        <f>V23+W23+X23+Y23</f>
        <v>16675.2</v>
      </c>
      <c r="S23" s="15"/>
      <c r="T23" s="15"/>
      <c r="U23" s="15"/>
      <c r="V23" s="15">
        <v>14624.3</v>
      </c>
      <c r="W23" s="15">
        <v>2050.9</v>
      </c>
      <c r="X23" s="15">
        <v>0</v>
      </c>
      <c r="Y23" s="15">
        <v>0</v>
      </c>
      <c r="Z23" s="16">
        <f>AD23+AE23+AF23+AG23</f>
        <v>5723</v>
      </c>
      <c r="AA23" s="15"/>
      <c r="AB23" s="15"/>
      <c r="AC23" s="15"/>
      <c r="AD23" s="15">
        <v>5723</v>
      </c>
      <c r="AE23" s="15">
        <v>0</v>
      </c>
      <c r="AF23" s="15">
        <v>0</v>
      </c>
      <c r="AG23" s="15">
        <v>0</v>
      </c>
      <c r="AH23" s="23">
        <f t="shared" si="23"/>
        <v>5723</v>
      </c>
      <c r="AI23" s="15"/>
      <c r="AJ23" s="15"/>
      <c r="AK23" s="15"/>
      <c r="AL23" s="15">
        <v>5723</v>
      </c>
      <c r="AM23" s="15">
        <v>0</v>
      </c>
      <c r="AN23" s="15">
        <v>0</v>
      </c>
      <c r="AO23" s="15">
        <v>0</v>
      </c>
    </row>
    <row r="24" spans="1:41" ht="104.25" customHeight="1" x14ac:dyDescent="0.25">
      <c r="A24" s="30" t="s">
        <v>46</v>
      </c>
      <c r="B24" s="13" t="s">
        <v>57</v>
      </c>
      <c r="C24" s="28" t="s">
        <v>12</v>
      </c>
      <c r="D24" s="26">
        <f t="shared" si="18"/>
        <v>150</v>
      </c>
      <c r="E24" s="16">
        <f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SUM(V24:X24)</f>
        <v>150</v>
      </c>
      <c r="S24" s="15"/>
      <c r="T24" s="15"/>
      <c r="U24" s="15"/>
      <c r="V24" s="15">
        <v>150</v>
      </c>
      <c r="W24" s="15">
        <v>0</v>
      </c>
      <c r="X24" s="15">
        <v>0</v>
      </c>
      <c r="Y24" s="15">
        <v>0</v>
      </c>
      <c r="Z24" s="16">
        <f>SUM(AD24:AG24)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3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155.25" customHeight="1" x14ac:dyDescent="0.25">
      <c r="A25" s="25" t="s">
        <v>47</v>
      </c>
      <c r="B25" s="31" t="s">
        <v>59</v>
      </c>
      <c r="C25" s="29" t="s">
        <v>12</v>
      </c>
      <c r="D25" s="26">
        <f t="shared" si="18"/>
        <v>297576.3</v>
      </c>
      <c r="E25" s="16">
        <f t="shared" ref="E25" si="32">SUM(F25:H25)</f>
        <v>135974.5</v>
      </c>
      <c r="F25" s="15">
        <v>135974.5</v>
      </c>
      <c r="G25" s="15">
        <v>0</v>
      </c>
      <c r="H25" s="15">
        <v>0</v>
      </c>
      <c r="I25" s="15">
        <v>0</v>
      </c>
      <c r="J25" s="16">
        <f>SUM(K25:P25)</f>
        <v>91185.600000000006</v>
      </c>
      <c r="K25" s="15"/>
      <c r="L25" s="15"/>
      <c r="M25" s="15"/>
      <c r="N25" s="15">
        <v>91185.600000000006</v>
      </c>
      <c r="O25" s="15">
        <v>0</v>
      </c>
      <c r="P25" s="15">
        <v>0</v>
      </c>
      <c r="Q25" s="15">
        <v>0</v>
      </c>
      <c r="R25" s="16">
        <f>V25+W25</f>
        <v>30294.6</v>
      </c>
      <c r="S25" s="15"/>
      <c r="T25" s="15"/>
      <c r="U25" s="15"/>
      <c r="V25" s="15">
        <v>30294.6</v>
      </c>
      <c r="W25" s="15">
        <v>0</v>
      </c>
      <c r="X25" s="15">
        <v>0</v>
      </c>
      <c r="Y25" s="15">
        <v>0</v>
      </c>
      <c r="Z25" s="16">
        <f>SUM(AD25:AG25)</f>
        <v>20180.599999999999</v>
      </c>
      <c r="AA25" s="15"/>
      <c r="AB25" s="15"/>
      <c r="AC25" s="15"/>
      <c r="AD25" s="15">
        <v>20180.599999999999</v>
      </c>
      <c r="AE25" s="15">
        <v>0</v>
      </c>
      <c r="AF25" s="15">
        <v>0</v>
      </c>
      <c r="AG25" s="15">
        <v>0</v>
      </c>
      <c r="AH25" s="23">
        <f t="shared" si="23"/>
        <v>19941</v>
      </c>
      <c r="AI25" s="15"/>
      <c r="AJ25" s="15"/>
      <c r="AK25" s="15"/>
      <c r="AL25" s="15">
        <v>19941</v>
      </c>
      <c r="AM25" s="15">
        <v>0</v>
      </c>
      <c r="AN25" s="15">
        <v>0</v>
      </c>
      <c r="AO25" s="15">
        <v>0</v>
      </c>
    </row>
    <row r="26" spans="1:41" s="35" customFormat="1" ht="97.5" customHeight="1" x14ac:dyDescent="0.25">
      <c r="A26" s="32" t="s">
        <v>48</v>
      </c>
      <c r="B26" s="33" t="s">
        <v>16</v>
      </c>
      <c r="C26" s="33" t="s">
        <v>12</v>
      </c>
      <c r="D26" s="26">
        <f t="shared" si="18"/>
        <v>2836.9</v>
      </c>
      <c r="E26" s="16">
        <f t="shared" ref="E26:E27" si="33">SUM(F26:H26)</f>
        <v>1000</v>
      </c>
      <c r="F26" s="34">
        <v>1000</v>
      </c>
      <c r="G26" s="34">
        <v>0</v>
      </c>
      <c r="H26" s="34">
        <v>0</v>
      </c>
      <c r="I26" s="34">
        <v>0</v>
      </c>
      <c r="J26" s="16">
        <f t="shared" ref="J26:J27" si="34">N26+O26</f>
        <v>336.9</v>
      </c>
      <c r="K26" s="34"/>
      <c r="L26" s="34"/>
      <c r="M26" s="34"/>
      <c r="N26" s="34">
        <v>336.9</v>
      </c>
      <c r="O26" s="34">
        <v>0</v>
      </c>
      <c r="P26" s="34">
        <v>0</v>
      </c>
      <c r="Q26" s="34">
        <v>0</v>
      </c>
      <c r="R26" s="16">
        <f>V26+W26</f>
        <v>500</v>
      </c>
      <c r="S26" s="34"/>
      <c r="T26" s="34"/>
      <c r="U26" s="34"/>
      <c r="V26" s="34">
        <v>500</v>
      </c>
      <c r="W26" s="34">
        <v>0</v>
      </c>
      <c r="X26" s="34">
        <v>0</v>
      </c>
      <c r="Y26" s="34">
        <v>0</v>
      </c>
      <c r="Z26" s="16">
        <f>SUM(AD26:AE26)</f>
        <v>500</v>
      </c>
      <c r="AA26" s="34"/>
      <c r="AB26" s="34"/>
      <c r="AC26" s="34"/>
      <c r="AD26" s="34">
        <v>500</v>
      </c>
      <c r="AE26" s="34">
        <v>0</v>
      </c>
      <c r="AF26" s="34">
        <v>0</v>
      </c>
      <c r="AG26" s="34">
        <v>0</v>
      </c>
      <c r="AH26" s="23">
        <f t="shared" si="23"/>
        <v>500</v>
      </c>
      <c r="AI26" s="34"/>
      <c r="AJ26" s="34"/>
      <c r="AK26" s="34"/>
      <c r="AL26" s="34">
        <v>500</v>
      </c>
      <c r="AM26" s="34">
        <v>0</v>
      </c>
      <c r="AN26" s="34">
        <v>0</v>
      </c>
      <c r="AO26" s="34">
        <v>0</v>
      </c>
    </row>
    <row r="27" spans="1:41" ht="97.5" customHeight="1" x14ac:dyDescent="0.25">
      <c r="A27" s="25" t="s">
        <v>49</v>
      </c>
      <c r="B27" s="36" t="s">
        <v>62</v>
      </c>
      <c r="C27" s="36" t="s">
        <v>12</v>
      </c>
      <c r="D27" s="26">
        <f t="shared" si="18"/>
        <v>8436.9000000000015</v>
      </c>
      <c r="E27" s="16">
        <f t="shared" si="33"/>
        <v>2192.8000000000002</v>
      </c>
      <c r="F27" s="15">
        <v>2000</v>
      </c>
      <c r="G27" s="15">
        <v>192.8</v>
      </c>
      <c r="H27" s="15">
        <v>0</v>
      </c>
      <c r="I27" s="15">
        <v>0</v>
      </c>
      <c r="J27" s="16">
        <f t="shared" si="34"/>
        <v>2755.3</v>
      </c>
      <c r="K27" s="15"/>
      <c r="L27" s="15"/>
      <c r="M27" s="15"/>
      <c r="N27" s="15">
        <v>2000</v>
      </c>
      <c r="O27" s="15">
        <v>755.3</v>
      </c>
      <c r="P27" s="15">
        <v>0</v>
      </c>
      <c r="Q27" s="15">
        <v>0</v>
      </c>
      <c r="R27" s="16">
        <f>S27+W27</f>
        <v>2585.3000000000002</v>
      </c>
      <c r="S27" s="15">
        <v>2000</v>
      </c>
      <c r="T27" s="15"/>
      <c r="U27" s="15"/>
      <c r="V27" s="15"/>
      <c r="W27" s="15">
        <v>585.29999999999995</v>
      </c>
      <c r="X27" s="15">
        <v>0</v>
      </c>
      <c r="Y27" s="15">
        <v>0</v>
      </c>
      <c r="Z27" s="16">
        <f>AA27+AE27</f>
        <v>478</v>
      </c>
      <c r="AA27" s="15"/>
      <c r="AB27" s="15"/>
      <c r="AC27" s="15"/>
      <c r="AD27" s="15"/>
      <c r="AE27" s="15">
        <v>478</v>
      </c>
      <c r="AF27" s="15">
        <v>0</v>
      </c>
      <c r="AG27" s="15">
        <v>0</v>
      </c>
      <c r="AH27" s="23">
        <f t="shared" si="23"/>
        <v>425.5</v>
      </c>
      <c r="AI27" s="15"/>
      <c r="AJ27" s="15"/>
      <c r="AK27" s="15"/>
      <c r="AL27" s="15"/>
      <c r="AM27" s="15">
        <v>425.5</v>
      </c>
      <c r="AN27" s="15">
        <v>0</v>
      </c>
      <c r="AO27" s="15">
        <v>0</v>
      </c>
    </row>
    <row r="28" spans="1:41" ht="139.5" customHeight="1" x14ac:dyDescent="0.25">
      <c r="A28" s="30" t="s">
        <v>50</v>
      </c>
      <c r="B28" s="58" t="s">
        <v>62</v>
      </c>
      <c r="C28" s="37" t="s">
        <v>12</v>
      </c>
      <c r="D28" s="26">
        <f t="shared" si="18"/>
        <v>22108.1</v>
      </c>
      <c r="E28" s="16">
        <f>SUM(F28:H28)</f>
        <v>2608.1</v>
      </c>
      <c r="F28" s="15">
        <v>0</v>
      </c>
      <c r="G28" s="15">
        <v>2608.1</v>
      </c>
      <c r="H28" s="15">
        <v>0</v>
      </c>
      <c r="I28" s="15">
        <v>0</v>
      </c>
      <c r="J28" s="16">
        <f>SUM(N28:P28)</f>
        <v>3000</v>
      </c>
      <c r="K28" s="15"/>
      <c r="L28" s="15"/>
      <c r="M28" s="15"/>
      <c r="N28" s="15">
        <v>0</v>
      </c>
      <c r="O28" s="15">
        <f>5300-2300</f>
        <v>3000</v>
      </c>
      <c r="P28" s="15">
        <v>0</v>
      </c>
      <c r="Q28" s="15">
        <v>0</v>
      </c>
      <c r="R28" s="16">
        <f>SUM(V28:X28)</f>
        <v>4500</v>
      </c>
      <c r="S28" s="15"/>
      <c r="T28" s="15"/>
      <c r="U28" s="15"/>
      <c r="V28" s="15">
        <v>0</v>
      </c>
      <c r="W28" s="15">
        <v>4500</v>
      </c>
      <c r="X28" s="15">
        <v>0</v>
      </c>
      <c r="Y28" s="15">
        <v>0</v>
      </c>
      <c r="Z28" s="16">
        <f>SUM(AD28:AG28)</f>
        <v>5500</v>
      </c>
      <c r="AA28" s="15"/>
      <c r="AB28" s="15"/>
      <c r="AC28" s="15"/>
      <c r="AD28" s="15">
        <v>0</v>
      </c>
      <c r="AE28" s="15">
        <v>5500</v>
      </c>
      <c r="AF28" s="15">
        <v>0</v>
      </c>
      <c r="AG28" s="15">
        <v>0</v>
      </c>
      <c r="AH28" s="23">
        <f t="shared" si="23"/>
        <v>6500</v>
      </c>
      <c r="AI28" s="15"/>
      <c r="AJ28" s="15"/>
      <c r="AK28" s="15"/>
      <c r="AL28" s="15">
        <v>0</v>
      </c>
      <c r="AM28" s="15">
        <v>6500</v>
      </c>
      <c r="AN28" s="15">
        <v>0</v>
      </c>
      <c r="AO28" s="15">
        <v>0</v>
      </c>
    </row>
    <row r="29" spans="1:41" s="14" customFormat="1" ht="64.5" customHeight="1" x14ac:dyDescent="0.25">
      <c r="A29" s="87" t="s">
        <v>51</v>
      </c>
      <c r="B29" s="38"/>
      <c r="C29" s="38" t="s">
        <v>7</v>
      </c>
      <c r="D29" s="21">
        <f t="shared" si="18"/>
        <v>2210365.6999999997</v>
      </c>
      <c r="E29" s="23">
        <f t="shared" ref="E29:J29" si="35">SUM(E30)</f>
        <v>879884.80000000005</v>
      </c>
      <c r="F29" s="21">
        <f t="shared" si="35"/>
        <v>136419.90000000002</v>
      </c>
      <c r="G29" s="21">
        <f t="shared" si="35"/>
        <v>418257.8</v>
      </c>
      <c r="H29" s="21">
        <f t="shared" si="35"/>
        <v>0</v>
      </c>
      <c r="I29" s="21">
        <f t="shared" si="35"/>
        <v>325207.09999999998</v>
      </c>
      <c r="J29" s="23">
        <f t="shared" si="35"/>
        <v>531484.6</v>
      </c>
      <c r="K29" s="21">
        <f t="shared" ref="K29" si="36">SUM(K30)</f>
        <v>0</v>
      </c>
      <c r="L29" s="21">
        <f t="shared" ref="L29" si="37">SUM(L30)</f>
        <v>0</v>
      </c>
      <c r="M29" s="21">
        <f t="shared" ref="M29" si="38">SUM(M30)</f>
        <v>0</v>
      </c>
      <c r="N29" s="21">
        <f t="shared" ref="N29" si="39">SUM(N30)</f>
        <v>69819.600000000006</v>
      </c>
      <c r="O29" s="21">
        <f t="shared" ref="O29" si="40">SUM(O30)</f>
        <v>183584.69999999998</v>
      </c>
      <c r="P29" s="21">
        <f t="shared" ref="P29" si="41">SUM(P30)</f>
        <v>0</v>
      </c>
      <c r="Q29" s="21">
        <f t="shared" ref="Q29" si="42">SUM(Q30)</f>
        <v>278080.3</v>
      </c>
      <c r="R29" s="23">
        <f>R30+R31</f>
        <v>734340.39999999991</v>
      </c>
      <c r="S29" s="21">
        <f t="shared" ref="S29" si="43">SUM(S30)</f>
        <v>450</v>
      </c>
      <c r="T29" s="21">
        <f t="shared" ref="T29" si="44">SUM(T30)</f>
        <v>0</v>
      </c>
      <c r="U29" s="21">
        <f t="shared" ref="U29" si="45">SUM(U30)</f>
        <v>0</v>
      </c>
      <c r="V29" s="21">
        <f>V30+V31</f>
        <v>116071.5</v>
      </c>
      <c r="W29" s="61">
        <f t="shared" ref="W29:Y29" si="46">W30+W31</f>
        <v>235386.8</v>
      </c>
      <c r="X29" s="61">
        <f t="shared" si="46"/>
        <v>0</v>
      </c>
      <c r="Y29" s="61">
        <f t="shared" si="46"/>
        <v>382432.1</v>
      </c>
      <c r="Z29" s="16">
        <f>SUM(Z30)</f>
        <v>53571.4</v>
      </c>
      <c r="AA29" s="39">
        <f t="shared" ref="AA29:AD29" si="47">SUM(AA30)</f>
        <v>15075.5</v>
      </c>
      <c r="AB29" s="39">
        <f t="shared" si="47"/>
        <v>0</v>
      </c>
      <c r="AC29" s="39">
        <f t="shared" si="47"/>
        <v>0</v>
      </c>
      <c r="AD29" s="39">
        <f t="shared" si="47"/>
        <v>6099.7</v>
      </c>
      <c r="AE29" s="39">
        <f>SUM(AE30)</f>
        <v>32396.2</v>
      </c>
      <c r="AF29" s="39">
        <f t="shared" ref="AF29" si="48">SUM(AF30)</f>
        <v>0</v>
      </c>
      <c r="AG29" s="39">
        <f t="shared" ref="AG29" si="49">SUM(AG30)</f>
        <v>0</v>
      </c>
      <c r="AH29" s="16">
        <f t="shared" ref="AH29" si="50">SUM(AH30)</f>
        <v>11084.5</v>
      </c>
      <c r="AI29" s="39">
        <f>SUM(AI30)</f>
        <v>11084.5</v>
      </c>
      <c r="AJ29" s="39">
        <f t="shared" ref="AJ29" si="51">SUM(AJ30)</f>
        <v>0</v>
      </c>
      <c r="AK29" s="39">
        <f t="shared" ref="AK29" si="52">SUM(AK30)</f>
        <v>0</v>
      </c>
      <c r="AL29" s="39">
        <f t="shared" ref="AL29" si="53">SUM(AL30)</f>
        <v>0</v>
      </c>
      <c r="AM29" s="39">
        <f t="shared" ref="AM29" si="54">SUM(AM30)</f>
        <v>0</v>
      </c>
      <c r="AN29" s="39">
        <f>SUM(AN30)</f>
        <v>0</v>
      </c>
      <c r="AO29" s="39">
        <f t="shared" ref="AO29" si="55">SUM(AO30)</f>
        <v>0</v>
      </c>
    </row>
    <row r="30" spans="1:41" s="40" customFormat="1" ht="87" customHeight="1" x14ac:dyDescent="0.25">
      <c r="A30" s="88"/>
      <c r="B30" s="65" t="s">
        <v>12</v>
      </c>
      <c r="C30" s="38" t="s">
        <v>12</v>
      </c>
      <c r="D30" s="21">
        <f>SUM(D32:D37)</f>
        <v>2210365.6999999997</v>
      </c>
      <c r="E30" s="23">
        <f t="shared" ref="E30:K30" si="56">SUM(E32:E37)</f>
        <v>879884.80000000005</v>
      </c>
      <c r="F30" s="21">
        <f t="shared" si="56"/>
        <v>136419.90000000002</v>
      </c>
      <c r="G30" s="21">
        <f t="shared" si="56"/>
        <v>418257.8</v>
      </c>
      <c r="H30" s="21">
        <f t="shared" si="56"/>
        <v>0</v>
      </c>
      <c r="I30" s="21">
        <f t="shared" si="56"/>
        <v>325207.09999999998</v>
      </c>
      <c r="J30" s="23">
        <f t="shared" si="56"/>
        <v>531484.6</v>
      </c>
      <c r="K30" s="21">
        <f t="shared" si="56"/>
        <v>0</v>
      </c>
      <c r="L30" s="21">
        <f t="shared" ref="L30" si="57">SUM(L32:L37)</f>
        <v>0</v>
      </c>
      <c r="M30" s="21">
        <f t="shared" ref="M30" si="58">SUM(M32:M37)</f>
        <v>0</v>
      </c>
      <c r="N30" s="21">
        <f t="shared" ref="N30" si="59">SUM(N32:N37)</f>
        <v>69819.600000000006</v>
      </c>
      <c r="O30" s="21">
        <f t="shared" ref="O30" si="60">SUM(O32:O37)</f>
        <v>183584.69999999998</v>
      </c>
      <c r="P30" s="21">
        <f t="shared" ref="P30" si="61">SUM(P32:P37)</f>
        <v>0</v>
      </c>
      <c r="Q30" s="21">
        <f t="shared" ref="Q30" si="62">SUM(Q32:Q37)</f>
        <v>278080.3</v>
      </c>
      <c r="R30" s="23">
        <f>S30+T30+U30+V30+W30+X30+Y30</f>
        <v>599948.69999999995</v>
      </c>
      <c r="S30" s="21">
        <f t="shared" ref="S30" si="63">SUM(S32:S37)</f>
        <v>450</v>
      </c>
      <c r="T30" s="21">
        <f t="shared" ref="T30" si="64">SUM(T32:T37)</f>
        <v>0</v>
      </c>
      <c r="U30" s="21">
        <f t="shared" ref="U30" si="65">SUM(U32:U37)</f>
        <v>0</v>
      </c>
      <c r="V30" s="21">
        <f>V32+V33</f>
        <v>104339.7</v>
      </c>
      <c r="W30" s="61">
        <f t="shared" ref="W30:Y30" si="66">W32+W33</f>
        <v>200385.4</v>
      </c>
      <c r="X30" s="61">
        <f t="shared" si="66"/>
        <v>0</v>
      </c>
      <c r="Y30" s="61">
        <f t="shared" si="66"/>
        <v>294773.59999999998</v>
      </c>
      <c r="Z30" s="23">
        <f t="shared" ref="Z30" si="67">SUM(Z32:Z37)</f>
        <v>53571.4</v>
      </c>
      <c r="AA30" s="21">
        <f t="shared" ref="AA30" si="68">SUM(AA32:AA37)</f>
        <v>15075.5</v>
      </c>
      <c r="AB30" s="21">
        <f t="shared" ref="AB30" si="69">SUM(AB32:AB37)</f>
        <v>0</v>
      </c>
      <c r="AC30" s="21">
        <f t="shared" ref="AC30" si="70">SUM(AC32:AC37)</f>
        <v>0</v>
      </c>
      <c r="AD30" s="21">
        <f t="shared" ref="AD30" si="71">SUM(AD32:AD37)</f>
        <v>6099.7</v>
      </c>
      <c r="AE30" s="21">
        <f t="shared" ref="AE30" si="72">SUM(AE32:AE37)</f>
        <v>32396.2</v>
      </c>
      <c r="AF30" s="21">
        <f t="shared" ref="AF30" si="73">SUM(AF32:AF37)</f>
        <v>0</v>
      </c>
      <c r="AG30" s="21">
        <f t="shared" ref="AG30" si="74">SUM(AG32:AG37)</f>
        <v>0</v>
      </c>
      <c r="AH30" s="23">
        <f t="shared" ref="AH30" si="75">SUM(AH32:AH37)</f>
        <v>11084.5</v>
      </c>
      <c r="AI30" s="21">
        <f t="shared" ref="AI30" si="76">SUM(AI32:AI37)</f>
        <v>11084.5</v>
      </c>
      <c r="AJ30" s="21">
        <f t="shared" ref="AJ30" si="77">SUM(AJ32:AJ37)</f>
        <v>0</v>
      </c>
      <c r="AK30" s="21">
        <f t="shared" ref="AK30" si="78">SUM(AK32:AK37)</f>
        <v>0</v>
      </c>
      <c r="AL30" s="21">
        <f t="shared" ref="AL30" si="79">SUM(AL32:AL37)</f>
        <v>0</v>
      </c>
      <c r="AM30" s="21">
        <f t="shared" ref="AM30" si="80">SUM(AM32:AM37)</f>
        <v>0</v>
      </c>
      <c r="AN30" s="21">
        <f t="shared" ref="AN30" si="81">SUM(AN32:AN37)</f>
        <v>0</v>
      </c>
      <c r="AO30" s="21">
        <f t="shared" ref="AO30" si="82">SUM(AO32:AO37)</f>
        <v>0</v>
      </c>
    </row>
    <row r="31" spans="1:41" s="40" customFormat="1" ht="87" customHeight="1" x14ac:dyDescent="0.25">
      <c r="A31" s="60"/>
      <c r="B31" s="65" t="s">
        <v>72</v>
      </c>
      <c r="C31" s="65" t="s">
        <v>72</v>
      </c>
      <c r="D31" s="61">
        <f>R31</f>
        <v>134391.70000000001</v>
      </c>
      <c r="E31" s="64"/>
      <c r="F31" s="61"/>
      <c r="G31" s="61"/>
      <c r="H31" s="61"/>
      <c r="I31" s="61"/>
      <c r="J31" s="64"/>
      <c r="K31" s="61"/>
      <c r="L31" s="61"/>
      <c r="M31" s="61"/>
      <c r="N31" s="61"/>
      <c r="O31" s="61"/>
      <c r="P31" s="61"/>
      <c r="Q31" s="61"/>
      <c r="R31" s="64">
        <f>V31+W31+Y31</f>
        <v>134391.70000000001</v>
      </c>
      <c r="S31" s="61"/>
      <c r="T31" s="61"/>
      <c r="U31" s="61"/>
      <c r="V31" s="61">
        <f>V34</f>
        <v>11731.8</v>
      </c>
      <c r="W31" s="61">
        <f t="shared" ref="W31:Y31" si="83">W34</f>
        <v>35001.4</v>
      </c>
      <c r="X31" s="61">
        <f t="shared" si="83"/>
        <v>0</v>
      </c>
      <c r="Y31" s="61">
        <f t="shared" si="83"/>
        <v>87658.5</v>
      </c>
      <c r="Z31" s="64"/>
      <c r="AA31" s="61"/>
      <c r="AB31" s="61"/>
      <c r="AC31" s="61"/>
      <c r="AD31" s="61"/>
      <c r="AE31" s="61"/>
      <c r="AF31" s="61"/>
      <c r="AG31" s="61"/>
      <c r="AH31" s="64"/>
      <c r="AI31" s="61"/>
      <c r="AJ31" s="61"/>
      <c r="AK31" s="61"/>
      <c r="AL31" s="61"/>
      <c r="AM31" s="61"/>
      <c r="AN31" s="61"/>
      <c r="AO31" s="61"/>
    </row>
    <row r="32" spans="1:41" ht="126.75" customHeight="1" x14ac:dyDescent="0.25">
      <c r="A32" s="25" t="s">
        <v>52</v>
      </c>
      <c r="B32" s="13" t="s">
        <v>38</v>
      </c>
      <c r="C32" s="13" t="s">
        <v>12</v>
      </c>
      <c r="D32" s="26">
        <f t="shared" si="18"/>
        <v>50836.9</v>
      </c>
      <c r="E32" s="16">
        <f>F32+G32</f>
        <v>26708.3</v>
      </c>
      <c r="F32" s="15">
        <v>26708.3</v>
      </c>
      <c r="G32" s="15">
        <v>0</v>
      </c>
      <c r="H32" s="15">
        <v>0</v>
      </c>
      <c r="I32" s="15">
        <v>0</v>
      </c>
      <c r="J32" s="16">
        <v>21378.3</v>
      </c>
      <c r="K32" s="15"/>
      <c r="L32" s="15"/>
      <c r="M32" s="15"/>
      <c r="N32" s="15">
        <v>21378.3</v>
      </c>
      <c r="O32" s="15">
        <v>0</v>
      </c>
      <c r="P32" s="15">
        <v>0</v>
      </c>
      <c r="Q32" s="15">
        <v>0</v>
      </c>
      <c r="R32" s="16">
        <f>V32+W32</f>
        <v>2750.3</v>
      </c>
      <c r="S32" s="15"/>
      <c r="T32" s="15"/>
      <c r="U32" s="15"/>
      <c r="V32" s="15">
        <v>2750.3</v>
      </c>
      <c r="W32" s="15">
        <v>0</v>
      </c>
      <c r="X32" s="15">
        <v>0</v>
      </c>
      <c r="Y32" s="15">
        <v>0</v>
      </c>
      <c r="Z32" s="16">
        <f>SUM(AD32:AG32)</f>
        <v>0</v>
      </c>
      <c r="AA32" s="15"/>
      <c r="AB32" s="15"/>
      <c r="AC32" s="15"/>
      <c r="AD32" s="15">
        <v>0</v>
      </c>
      <c r="AE32" s="15">
        <v>0</v>
      </c>
      <c r="AF32" s="15">
        <v>0</v>
      </c>
      <c r="AG32" s="15">
        <v>0</v>
      </c>
      <c r="AH32" s="23">
        <f t="shared" si="23"/>
        <v>0</v>
      </c>
      <c r="AI32" s="15"/>
      <c r="AJ32" s="15"/>
      <c r="AK32" s="15"/>
      <c r="AL32" s="15">
        <v>0</v>
      </c>
      <c r="AM32" s="15">
        <v>0</v>
      </c>
      <c r="AN32" s="15">
        <v>0</v>
      </c>
      <c r="AO32" s="15">
        <v>0</v>
      </c>
    </row>
    <row r="33" spans="1:41" ht="141" customHeight="1" x14ac:dyDescent="0.25">
      <c r="A33" s="97" t="s">
        <v>53</v>
      </c>
      <c r="B33" s="13" t="s">
        <v>73</v>
      </c>
      <c r="C33" s="13" t="s">
        <v>12</v>
      </c>
      <c r="D33" s="26">
        <f t="shared" si="18"/>
        <v>1507529.9</v>
      </c>
      <c r="E33" s="42">
        <f>F33+G33+H33+I33</f>
        <v>551156.5</v>
      </c>
      <c r="F33" s="15">
        <v>86089.1</v>
      </c>
      <c r="G33" s="15">
        <v>329510.5</v>
      </c>
      <c r="H33" s="15">
        <v>0</v>
      </c>
      <c r="I33" s="15">
        <v>135556.9</v>
      </c>
      <c r="J33" s="42">
        <f t="shared" ref="J33:J37" si="84">N33+O33+P33+Q33</f>
        <v>321129.09999999998</v>
      </c>
      <c r="K33" s="43"/>
      <c r="L33" s="43"/>
      <c r="M33" s="43"/>
      <c r="N33" s="15">
        <v>31905.5</v>
      </c>
      <c r="O33" s="15">
        <v>169890.3</v>
      </c>
      <c r="P33" s="15">
        <v>0</v>
      </c>
      <c r="Q33" s="15">
        <f>227633.1-108299.8</f>
        <v>119333.3</v>
      </c>
      <c r="R33" s="42">
        <f>V33+W33+X33+Y33</f>
        <v>596748.39999999991</v>
      </c>
      <c r="S33" s="43"/>
      <c r="T33" s="43"/>
      <c r="U33" s="43"/>
      <c r="V33" s="15">
        <v>101589.4</v>
      </c>
      <c r="W33" s="15">
        <v>200385.4</v>
      </c>
      <c r="X33" s="15">
        <v>0</v>
      </c>
      <c r="Y33" s="15">
        <v>294773.59999999998</v>
      </c>
      <c r="Z33" s="42">
        <f>AD33+AE33+AF33+AG33</f>
        <v>38495.9</v>
      </c>
      <c r="AA33" s="43"/>
      <c r="AB33" s="43"/>
      <c r="AC33" s="43"/>
      <c r="AD33" s="15">
        <v>6099.7</v>
      </c>
      <c r="AE33" s="15">
        <v>32396.2</v>
      </c>
      <c r="AF33" s="15">
        <v>0</v>
      </c>
      <c r="AG33" s="15">
        <v>0</v>
      </c>
      <c r="AH33" s="23">
        <f t="shared" si="23"/>
        <v>0</v>
      </c>
      <c r="AI33" s="43"/>
      <c r="AJ33" s="43"/>
      <c r="AK33" s="43"/>
      <c r="AL33" s="15">
        <v>0</v>
      </c>
      <c r="AM33" s="15">
        <v>0</v>
      </c>
      <c r="AN33" s="15">
        <v>0</v>
      </c>
      <c r="AO33" s="15">
        <v>0</v>
      </c>
    </row>
    <row r="34" spans="1:41" ht="109.5" customHeight="1" x14ac:dyDescent="0.25">
      <c r="A34" s="98"/>
      <c r="B34" s="66" t="s">
        <v>16</v>
      </c>
      <c r="C34" s="66" t="s">
        <v>16</v>
      </c>
      <c r="D34" s="62">
        <f>R34</f>
        <v>134391.70000000001</v>
      </c>
      <c r="E34" s="42"/>
      <c r="F34" s="63"/>
      <c r="G34" s="63"/>
      <c r="H34" s="63"/>
      <c r="I34" s="63"/>
      <c r="J34" s="42"/>
      <c r="K34" s="43"/>
      <c r="L34" s="43"/>
      <c r="M34" s="43"/>
      <c r="N34" s="63"/>
      <c r="O34" s="63"/>
      <c r="P34" s="63"/>
      <c r="Q34" s="63"/>
      <c r="R34" s="67">
        <f>V34+W34+Y34</f>
        <v>134391.70000000001</v>
      </c>
      <c r="S34" s="43"/>
      <c r="T34" s="43"/>
      <c r="U34" s="43"/>
      <c r="V34" s="63">
        <v>11731.8</v>
      </c>
      <c r="W34" s="63">
        <v>35001.4</v>
      </c>
      <c r="X34" s="63"/>
      <c r="Y34" s="63">
        <v>87658.5</v>
      </c>
      <c r="Z34" s="42"/>
      <c r="AA34" s="43"/>
      <c r="AB34" s="43"/>
      <c r="AC34" s="43"/>
      <c r="AD34" s="63"/>
      <c r="AE34" s="63"/>
      <c r="AF34" s="63"/>
      <c r="AG34" s="63"/>
      <c r="AH34" s="64"/>
      <c r="AI34" s="43"/>
      <c r="AJ34" s="43"/>
      <c r="AK34" s="43"/>
      <c r="AL34" s="63"/>
      <c r="AM34" s="63"/>
      <c r="AN34" s="63"/>
      <c r="AO34" s="63"/>
    </row>
    <row r="35" spans="1:41" ht="133.5" customHeight="1" x14ac:dyDescent="0.25">
      <c r="A35" s="41" t="s">
        <v>54</v>
      </c>
      <c r="B35" s="13" t="s">
        <v>63</v>
      </c>
      <c r="C35" s="13" t="s">
        <v>12</v>
      </c>
      <c r="D35" s="26">
        <f t="shared" si="18"/>
        <v>490997.2</v>
      </c>
      <c r="E35" s="44">
        <f>F35+G35+H35+I35</f>
        <v>302020</v>
      </c>
      <c r="F35" s="15">
        <v>23622.5</v>
      </c>
      <c r="G35" s="15">
        <v>88747.3</v>
      </c>
      <c r="H35" s="15">
        <v>0</v>
      </c>
      <c r="I35" s="15">
        <v>189650.2</v>
      </c>
      <c r="J35" s="42">
        <f t="shared" si="84"/>
        <v>188977.2</v>
      </c>
      <c r="K35" s="43"/>
      <c r="L35" s="43"/>
      <c r="M35" s="43"/>
      <c r="N35" s="15">
        <v>16535.8</v>
      </c>
      <c r="O35" s="15">
        <v>13694.4</v>
      </c>
      <c r="P35" s="15">
        <v>0</v>
      </c>
      <c r="Q35" s="15">
        <v>158747</v>
      </c>
      <c r="R35" s="44">
        <f>V35+W35+X35+Y35</f>
        <v>0</v>
      </c>
      <c r="S35" s="43"/>
      <c r="T35" s="43"/>
      <c r="U35" s="43"/>
      <c r="V35" s="15">
        <v>0</v>
      </c>
      <c r="W35" s="15">
        <v>0</v>
      </c>
      <c r="X35" s="15">
        <v>0</v>
      </c>
      <c r="Y35" s="15">
        <v>0</v>
      </c>
      <c r="Z35" s="18">
        <f>AD35+AE35+AF35+AG35</f>
        <v>0</v>
      </c>
      <c r="AA35" s="43"/>
      <c r="AB35" s="43"/>
      <c r="AC35" s="43"/>
      <c r="AD35" s="15">
        <v>0</v>
      </c>
      <c r="AE35" s="15">
        <v>0</v>
      </c>
      <c r="AF35" s="15">
        <v>0</v>
      </c>
      <c r="AG35" s="15">
        <v>0</v>
      </c>
      <c r="AH35" s="23">
        <f t="shared" si="23"/>
        <v>0</v>
      </c>
      <c r="AI35" s="43"/>
      <c r="AJ35" s="43"/>
      <c r="AK35" s="43"/>
      <c r="AL35" s="15">
        <v>0</v>
      </c>
      <c r="AM35" s="15">
        <v>0</v>
      </c>
      <c r="AN35" s="15">
        <v>0</v>
      </c>
      <c r="AO35" s="15">
        <v>0</v>
      </c>
    </row>
    <row r="36" spans="1:41" ht="112.5" customHeight="1" x14ac:dyDescent="0.25">
      <c r="A36" s="41" t="s">
        <v>55</v>
      </c>
      <c r="B36" s="13" t="s">
        <v>31</v>
      </c>
      <c r="C36" s="13" t="s">
        <v>12</v>
      </c>
      <c r="D36" s="26">
        <f>SUM(Z36+AH36)</f>
        <v>26160</v>
      </c>
      <c r="E36" s="45">
        <v>0</v>
      </c>
      <c r="F36" s="15"/>
      <c r="G36" s="15"/>
      <c r="H36" s="15"/>
      <c r="I36" s="15"/>
      <c r="J36" s="42">
        <v>0</v>
      </c>
      <c r="K36" s="43"/>
      <c r="L36" s="43"/>
      <c r="M36" s="43"/>
      <c r="N36" s="15"/>
      <c r="O36" s="15"/>
      <c r="P36" s="15"/>
      <c r="Q36" s="15"/>
      <c r="R36" s="45">
        <v>0</v>
      </c>
      <c r="S36" s="43"/>
      <c r="T36" s="43"/>
      <c r="U36" s="43"/>
      <c r="V36" s="15"/>
      <c r="W36" s="15"/>
      <c r="X36" s="15"/>
      <c r="Y36" s="15"/>
      <c r="Z36" s="18">
        <v>15075.5</v>
      </c>
      <c r="AA36" s="43">
        <v>15075.5</v>
      </c>
      <c r="AB36" s="43"/>
      <c r="AC36" s="43"/>
      <c r="AD36" s="15"/>
      <c r="AE36" s="15"/>
      <c r="AF36" s="15"/>
      <c r="AG36" s="15"/>
      <c r="AH36" s="23">
        <f>SUM(AI36)</f>
        <v>11084.5</v>
      </c>
      <c r="AI36" s="43">
        <v>11084.5</v>
      </c>
      <c r="AJ36" s="43"/>
      <c r="AK36" s="43"/>
      <c r="AL36" s="15"/>
      <c r="AM36" s="15"/>
      <c r="AN36" s="15"/>
      <c r="AO36" s="15"/>
    </row>
    <row r="37" spans="1:41" ht="118.5" customHeight="1" x14ac:dyDescent="0.25">
      <c r="A37" s="41" t="s">
        <v>56</v>
      </c>
      <c r="B37" s="13" t="s">
        <v>64</v>
      </c>
      <c r="C37" s="13" t="s">
        <v>12</v>
      </c>
      <c r="D37" s="26">
        <f t="shared" si="18"/>
        <v>450</v>
      </c>
      <c r="E37" s="44">
        <v>0</v>
      </c>
      <c r="F37" s="15">
        <v>0</v>
      </c>
      <c r="G37" s="15">
        <v>0</v>
      </c>
      <c r="H37" s="15">
        <v>0</v>
      </c>
      <c r="I37" s="15">
        <v>0</v>
      </c>
      <c r="J37" s="42">
        <f t="shared" si="84"/>
        <v>0</v>
      </c>
      <c r="K37" s="43"/>
      <c r="L37" s="43"/>
      <c r="M37" s="43"/>
      <c r="N37" s="15">
        <v>0</v>
      </c>
      <c r="O37" s="15">
        <v>0</v>
      </c>
      <c r="P37" s="15">
        <v>0</v>
      </c>
      <c r="Q37" s="15">
        <v>0</v>
      </c>
      <c r="R37" s="44">
        <f>SUM(S37)</f>
        <v>450</v>
      </c>
      <c r="S37" s="43">
        <v>450</v>
      </c>
      <c r="T37" s="43"/>
      <c r="U37" s="43"/>
      <c r="V37" s="15">
        <v>0</v>
      </c>
      <c r="W37" s="15">
        <v>0</v>
      </c>
      <c r="X37" s="15">
        <v>0</v>
      </c>
      <c r="Y37" s="15">
        <v>0</v>
      </c>
      <c r="Z37" s="18">
        <f>AA37</f>
        <v>0</v>
      </c>
      <c r="AA37" s="43">
        <v>0</v>
      </c>
      <c r="AB37" s="43"/>
      <c r="AC37" s="43">
        <v>0</v>
      </c>
      <c r="AD37" s="15">
        <v>0</v>
      </c>
      <c r="AE37" s="15">
        <v>0</v>
      </c>
      <c r="AF37" s="15">
        <v>0</v>
      </c>
      <c r="AG37" s="15">
        <v>0</v>
      </c>
      <c r="AH37" s="23">
        <f t="shared" si="23"/>
        <v>0</v>
      </c>
      <c r="AI37" s="43">
        <v>0</v>
      </c>
      <c r="AJ37" s="43"/>
      <c r="AK37" s="43">
        <v>0</v>
      </c>
      <c r="AL37" s="15">
        <v>0</v>
      </c>
      <c r="AM37" s="15">
        <v>0</v>
      </c>
      <c r="AN37" s="15">
        <v>0</v>
      </c>
      <c r="AO37" s="15">
        <v>0</v>
      </c>
    </row>
    <row r="38" spans="1:41" s="4" customFormat="1" ht="129" customHeight="1" x14ac:dyDescent="0.25">
      <c r="A38" s="46" t="s">
        <v>21</v>
      </c>
      <c r="B38" s="38"/>
      <c r="C38" s="38" t="s">
        <v>7</v>
      </c>
      <c r="D38" s="21">
        <f t="shared" ref="D38:D55" si="85">E38+J38+R38+Z38+AH38</f>
        <v>211043.01900000003</v>
      </c>
      <c r="E38" s="16">
        <f>F38+G38+H38+I38</f>
        <v>61157.48</v>
      </c>
      <c r="F38" s="47">
        <f t="shared" ref="F38:AO38" si="86">SUM(F39:F45)</f>
        <v>15750.68</v>
      </c>
      <c r="G38" s="47">
        <f t="shared" si="86"/>
        <v>45406.8</v>
      </c>
      <c r="H38" s="47">
        <f t="shared" si="86"/>
        <v>0</v>
      </c>
      <c r="I38" s="47">
        <f t="shared" si="86"/>
        <v>0</v>
      </c>
      <c r="J38" s="16">
        <f t="shared" si="86"/>
        <v>67290.739000000001</v>
      </c>
      <c r="K38" s="47">
        <f t="shared" si="86"/>
        <v>261.42900000000003</v>
      </c>
      <c r="L38" s="47">
        <f t="shared" si="86"/>
        <v>76.899999999999991</v>
      </c>
      <c r="M38" s="47">
        <f t="shared" si="86"/>
        <v>6.3</v>
      </c>
      <c r="N38" s="47">
        <f t="shared" si="86"/>
        <v>7882</v>
      </c>
      <c r="O38" s="47">
        <f t="shared" si="86"/>
        <v>59064.11</v>
      </c>
      <c r="P38" s="47">
        <f t="shared" si="86"/>
        <v>0</v>
      </c>
      <c r="Q38" s="47">
        <f t="shared" si="86"/>
        <v>0</v>
      </c>
      <c r="R38" s="16">
        <f t="shared" si="86"/>
        <v>31612.799999999999</v>
      </c>
      <c r="S38" s="47">
        <f t="shared" si="86"/>
        <v>112</v>
      </c>
      <c r="T38" s="47">
        <f t="shared" si="86"/>
        <v>3.8</v>
      </c>
      <c r="U38" s="47">
        <f t="shared" si="86"/>
        <v>43.8</v>
      </c>
      <c r="V38" s="47">
        <f t="shared" si="86"/>
        <v>12687.7</v>
      </c>
      <c r="W38" s="47">
        <f t="shared" si="86"/>
        <v>18765.5</v>
      </c>
      <c r="X38" s="47">
        <f t="shared" si="86"/>
        <v>0</v>
      </c>
      <c r="Y38" s="47">
        <f t="shared" si="86"/>
        <v>0</v>
      </c>
      <c r="Z38" s="16">
        <f t="shared" si="86"/>
        <v>25371.200000000001</v>
      </c>
      <c r="AA38" s="47">
        <f t="shared" si="86"/>
        <v>12.6</v>
      </c>
      <c r="AB38" s="47">
        <f t="shared" si="86"/>
        <v>4</v>
      </c>
      <c r="AC38" s="47">
        <f t="shared" si="86"/>
        <v>6.8</v>
      </c>
      <c r="AD38" s="47">
        <f t="shared" si="86"/>
        <v>7945.8</v>
      </c>
      <c r="AE38" s="47">
        <f t="shared" si="86"/>
        <v>17402</v>
      </c>
      <c r="AF38" s="47">
        <f t="shared" si="86"/>
        <v>0</v>
      </c>
      <c r="AG38" s="47">
        <f t="shared" si="86"/>
        <v>0</v>
      </c>
      <c r="AH38" s="16">
        <f t="shared" si="86"/>
        <v>25610.800000000003</v>
      </c>
      <c r="AI38" s="47">
        <f t="shared" si="86"/>
        <v>12.6</v>
      </c>
      <c r="AJ38" s="47">
        <f t="shared" si="86"/>
        <v>4</v>
      </c>
      <c r="AK38" s="47">
        <f t="shared" si="86"/>
        <v>6.8</v>
      </c>
      <c r="AL38" s="47">
        <f t="shared" si="86"/>
        <v>8185.4000000000005</v>
      </c>
      <c r="AM38" s="47">
        <f t="shared" si="86"/>
        <v>17402</v>
      </c>
      <c r="AN38" s="47">
        <f t="shared" si="86"/>
        <v>0</v>
      </c>
      <c r="AO38" s="47">
        <f t="shared" si="86"/>
        <v>0</v>
      </c>
    </row>
    <row r="39" spans="1:41" ht="99" customHeight="1" x14ac:dyDescent="0.25">
      <c r="A39" s="48" t="s">
        <v>22</v>
      </c>
      <c r="B39" s="13" t="s">
        <v>65</v>
      </c>
      <c r="C39" s="13" t="s">
        <v>12</v>
      </c>
      <c r="D39" s="26">
        <f t="shared" si="85"/>
        <v>0</v>
      </c>
      <c r="E39" s="16">
        <f>SUM(F39:G39)</f>
        <v>0</v>
      </c>
      <c r="F39" s="15">
        <v>0</v>
      </c>
      <c r="G39" s="15">
        <v>0</v>
      </c>
      <c r="H39" s="15">
        <v>0</v>
      </c>
      <c r="I39" s="15">
        <v>0</v>
      </c>
      <c r="J39" s="16">
        <f>SUM(N39:P39)</f>
        <v>0</v>
      </c>
      <c r="K39" s="15"/>
      <c r="L39" s="15"/>
      <c r="M39" s="15"/>
      <c r="N39" s="15">
        <v>0</v>
      </c>
      <c r="O39" s="15">
        <v>0</v>
      </c>
      <c r="P39" s="15">
        <v>0</v>
      </c>
      <c r="Q39" s="15">
        <v>0</v>
      </c>
      <c r="R39" s="16">
        <f t="shared" ref="R39:R51" si="87">SUM(S39:Y39)</f>
        <v>0</v>
      </c>
      <c r="S39" s="15"/>
      <c r="T39" s="15"/>
      <c r="U39" s="15"/>
      <c r="V39" s="15">
        <v>0</v>
      </c>
      <c r="W39" s="15">
        <v>0</v>
      </c>
      <c r="X39" s="15">
        <v>0</v>
      </c>
      <c r="Y39" s="15">
        <v>0</v>
      </c>
      <c r="Z39" s="16">
        <f t="shared" ref="Z39:Z52" si="88">SUM(AA39:AG39)</f>
        <v>0</v>
      </c>
      <c r="AA39" s="15"/>
      <c r="AB39" s="15"/>
      <c r="AC39" s="15"/>
      <c r="AD39" s="15">
        <v>0</v>
      </c>
      <c r="AE39" s="15">
        <v>0</v>
      </c>
      <c r="AF39" s="15">
        <v>0</v>
      </c>
      <c r="AG39" s="15">
        <v>0</v>
      </c>
      <c r="AH39" s="23">
        <f t="shared" ref="AH39:AH55" si="89">SUM(AI39:AO39)</f>
        <v>0</v>
      </c>
      <c r="AI39" s="15"/>
      <c r="AJ39" s="15"/>
      <c r="AK39" s="15"/>
      <c r="AL39" s="15">
        <v>0</v>
      </c>
      <c r="AM39" s="15">
        <v>0</v>
      </c>
      <c r="AN39" s="15">
        <v>0</v>
      </c>
      <c r="AO39" s="15">
        <v>0</v>
      </c>
    </row>
    <row r="40" spans="1:41" ht="136.5" customHeight="1" x14ac:dyDescent="0.25">
      <c r="A40" s="49" t="s">
        <v>23</v>
      </c>
      <c r="B40" s="59" t="s">
        <v>65</v>
      </c>
      <c r="C40" s="13" t="s">
        <v>12</v>
      </c>
      <c r="D40" s="26">
        <f t="shared" si="85"/>
        <v>20659.5</v>
      </c>
      <c r="E40" s="16">
        <f>F40+G40</f>
        <v>4666.8</v>
      </c>
      <c r="F40" s="15">
        <v>2635.6</v>
      </c>
      <c r="G40" s="15">
        <v>2031.2</v>
      </c>
      <c r="H40" s="15">
        <v>0</v>
      </c>
      <c r="I40" s="15">
        <v>0</v>
      </c>
      <c r="J40" s="16">
        <f>N40+O40</f>
        <v>3918.5</v>
      </c>
      <c r="K40" s="15"/>
      <c r="L40" s="15"/>
      <c r="M40" s="15"/>
      <c r="N40" s="15">
        <v>1521.6</v>
      </c>
      <c r="O40" s="15">
        <v>2396.9</v>
      </c>
      <c r="P40" s="15">
        <v>0</v>
      </c>
      <c r="Q40" s="15">
        <v>0</v>
      </c>
      <c r="R40" s="16">
        <f t="shared" si="87"/>
        <v>3903.8</v>
      </c>
      <c r="S40" s="15"/>
      <c r="T40" s="15"/>
      <c r="U40" s="15"/>
      <c r="V40" s="15">
        <v>1430.5</v>
      </c>
      <c r="W40" s="15">
        <v>2473.3000000000002</v>
      </c>
      <c r="X40" s="15">
        <v>0</v>
      </c>
      <c r="Y40" s="15">
        <v>0</v>
      </c>
      <c r="Z40" s="16">
        <f t="shared" si="88"/>
        <v>4085.2</v>
      </c>
      <c r="AA40" s="15"/>
      <c r="AB40" s="15"/>
      <c r="AC40" s="15"/>
      <c r="AD40" s="15">
        <v>1503</v>
      </c>
      <c r="AE40" s="15">
        <v>2582.1999999999998</v>
      </c>
      <c r="AF40" s="15">
        <v>0</v>
      </c>
      <c r="AG40" s="15">
        <v>0</v>
      </c>
      <c r="AH40" s="23">
        <f t="shared" si="89"/>
        <v>4085.2</v>
      </c>
      <c r="AI40" s="15"/>
      <c r="AJ40" s="15"/>
      <c r="AK40" s="15"/>
      <c r="AL40" s="15">
        <v>1503</v>
      </c>
      <c r="AM40" s="15">
        <v>2582.1999999999998</v>
      </c>
      <c r="AN40" s="15">
        <v>0</v>
      </c>
      <c r="AO40" s="15">
        <v>0</v>
      </c>
    </row>
    <row r="41" spans="1:41" s="50" customFormat="1" ht="113.25" customHeight="1" x14ac:dyDescent="0.25">
      <c r="A41" s="49" t="s">
        <v>24</v>
      </c>
      <c r="B41" s="59" t="s">
        <v>65</v>
      </c>
      <c r="C41" s="13" t="s">
        <v>12</v>
      </c>
      <c r="D41" s="26">
        <f t="shared" si="85"/>
        <v>75720.78</v>
      </c>
      <c r="E41" s="16">
        <f>F41+G41</f>
        <v>16257.279999999999</v>
      </c>
      <c r="F41" s="15">
        <v>4641.38</v>
      </c>
      <c r="G41" s="15">
        <v>11615.9</v>
      </c>
      <c r="H41" s="15">
        <v>0</v>
      </c>
      <c r="I41" s="15"/>
      <c r="J41" s="16">
        <f>K41+L41+M41+N41+O41</f>
        <v>14200.199999999999</v>
      </c>
      <c r="K41" s="15">
        <f>11.4+51.3</f>
        <v>62.699999999999996</v>
      </c>
      <c r="L41" s="15">
        <f>3.6+73.3</f>
        <v>76.899999999999991</v>
      </c>
      <c r="M41" s="15">
        <v>6.3</v>
      </c>
      <c r="N41" s="15">
        <v>550</v>
      </c>
      <c r="O41" s="15">
        <v>13504.3</v>
      </c>
      <c r="P41" s="15">
        <v>0</v>
      </c>
      <c r="Q41" s="15"/>
      <c r="R41" s="16">
        <f t="shared" si="87"/>
        <v>14723.3</v>
      </c>
      <c r="S41" s="15">
        <v>12</v>
      </c>
      <c r="T41" s="15">
        <v>3.8</v>
      </c>
      <c r="U41" s="15">
        <v>43.8</v>
      </c>
      <c r="V41" s="15">
        <v>468.4</v>
      </c>
      <c r="W41" s="15">
        <v>14195.3</v>
      </c>
      <c r="X41" s="15">
        <v>0</v>
      </c>
      <c r="Y41" s="15">
        <v>0</v>
      </c>
      <c r="Z41" s="16">
        <f t="shared" si="88"/>
        <v>15270</v>
      </c>
      <c r="AA41" s="15">
        <v>12.6</v>
      </c>
      <c r="AB41" s="15">
        <v>4</v>
      </c>
      <c r="AC41" s="15">
        <v>6.8</v>
      </c>
      <c r="AD41" s="15">
        <v>426.8</v>
      </c>
      <c r="AE41" s="15">
        <v>14819.8</v>
      </c>
      <c r="AF41" s="15">
        <v>0</v>
      </c>
      <c r="AG41" s="15">
        <v>0</v>
      </c>
      <c r="AH41" s="23">
        <f t="shared" si="89"/>
        <v>15270</v>
      </c>
      <c r="AI41" s="15">
        <v>12.6</v>
      </c>
      <c r="AJ41" s="15">
        <v>4</v>
      </c>
      <c r="AK41" s="15">
        <v>6.8</v>
      </c>
      <c r="AL41" s="15">
        <v>426.8</v>
      </c>
      <c r="AM41" s="15">
        <v>14819.8</v>
      </c>
      <c r="AN41" s="15">
        <v>0</v>
      </c>
      <c r="AO41" s="15">
        <v>0</v>
      </c>
    </row>
    <row r="42" spans="1:41" s="50" customFormat="1" ht="108.75" customHeight="1" x14ac:dyDescent="0.25">
      <c r="A42" s="49" t="s">
        <v>33</v>
      </c>
      <c r="B42" s="59" t="s">
        <v>65</v>
      </c>
      <c r="C42" s="13" t="s">
        <v>12</v>
      </c>
      <c r="D42" s="26">
        <f t="shared" si="85"/>
        <v>83710.938999999998</v>
      </c>
      <c r="E42" s="16">
        <f>F42+G42</f>
        <v>37437.4</v>
      </c>
      <c r="F42" s="15">
        <f>950+6824.6</f>
        <v>7774.6</v>
      </c>
      <c r="G42" s="15">
        <v>29662.799999999999</v>
      </c>
      <c r="H42" s="15">
        <v>0</v>
      </c>
      <c r="I42" s="15"/>
      <c r="J42" s="16">
        <f>K42+L42+M42+N42+O42</f>
        <v>41264.739000000001</v>
      </c>
      <c r="K42" s="15">
        <v>198.72900000000001</v>
      </c>
      <c r="L42" s="15">
        <v>0</v>
      </c>
      <c r="M42" s="15">
        <v>0</v>
      </c>
      <c r="N42" s="15">
        <v>0</v>
      </c>
      <c r="O42" s="15">
        <v>41066.01</v>
      </c>
      <c r="P42" s="15">
        <v>0</v>
      </c>
      <c r="Q42" s="15">
        <v>0</v>
      </c>
      <c r="R42" s="16">
        <f t="shared" si="87"/>
        <v>5008.8</v>
      </c>
      <c r="S42" s="15">
        <v>100</v>
      </c>
      <c r="T42" s="15">
        <v>0</v>
      </c>
      <c r="U42" s="15">
        <v>0</v>
      </c>
      <c r="V42" s="15">
        <v>4908.8</v>
      </c>
      <c r="W42" s="15">
        <v>0</v>
      </c>
      <c r="X42" s="15">
        <v>0</v>
      </c>
      <c r="Y42" s="15">
        <v>0</v>
      </c>
      <c r="Z42" s="16">
        <f t="shared" si="88"/>
        <v>0</v>
      </c>
      <c r="AA42" s="15"/>
      <c r="AB42" s="15"/>
      <c r="AC42" s="15"/>
      <c r="AD42" s="15">
        <v>0</v>
      </c>
      <c r="AE42" s="15">
        <v>0</v>
      </c>
      <c r="AF42" s="15">
        <v>0</v>
      </c>
      <c r="AG42" s="15">
        <v>0</v>
      </c>
      <c r="AH42" s="23">
        <f t="shared" si="89"/>
        <v>0</v>
      </c>
      <c r="AI42" s="15"/>
      <c r="AJ42" s="15"/>
      <c r="AK42" s="15"/>
      <c r="AL42" s="15">
        <v>0</v>
      </c>
      <c r="AM42" s="15">
        <v>0</v>
      </c>
      <c r="AN42" s="15">
        <v>0</v>
      </c>
      <c r="AO42" s="15">
        <v>0</v>
      </c>
    </row>
    <row r="43" spans="1:41" ht="105.75" customHeight="1" x14ac:dyDescent="0.25">
      <c r="A43" s="49" t="s">
        <v>25</v>
      </c>
      <c r="B43" s="59" t="s">
        <v>65</v>
      </c>
      <c r="C43" s="13" t="s">
        <v>12</v>
      </c>
      <c r="D43" s="26">
        <f t="shared" si="85"/>
        <v>22362</v>
      </c>
      <c r="E43" s="16">
        <f>SUM(F43+G43)</f>
        <v>0</v>
      </c>
      <c r="F43" s="15">
        <v>0</v>
      </c>
      <c r="G43" s="15">
        <v>0</v>
      </c>
      <c r="H43" s="15">
        <v>0</v>
      </c>
      <c r="I43" s="15"/>
      <c r="J43" s="16">
        <f>SUM(N43+O43)</f>
        <v>5200.3999999999996</v>
      </c>
      <c r="K43" s="15">
        <v>0</v>
      </c>
      <c r="L43" s="15">
        <v>0</v>
      </c>
      <c r="M43" s="15">
        <v>0</v>
      </c>
      <c r="N43" s="15">
        <v>5200.3999999999996</v>
      </c>
      <c r="O43" s="15">
        <v>0</v>
      </c>
      <c r="P43" s="15">
        <v>0</v>
      </c>
      <c r="Q43" s="15">
        <v>0</v>
      </c>
      <c r="R43" s="16">
        <f t="shared" si="87"/>
        <v>5550</v>
      </c>
      <c r="S43" s="15">
        <v>0</v>
      </c>
      <c r="T43" s="15">
        <v>0</v>
      </c>
      <c r="U43" s="15">
        <v>0</v>
      </c>
      <c r="V43" s="15">
        <v>5550</v>
      </c>
      <c r="W43" s="15">
        <v>0</v>
      </c>
      <c r="X43" s="15">
        <v>0</v>
      </c>
      <c r="Y43" s="15">
        <v>0</v>
      </c>
      <c r="Z43" s="16">
        <f t="shared" si="88"/>
        <v>5686</v>
      </c>
      <c r="AA43" s="15"/>
      <c r="AB43" s="15"/>
      <c r="AC43" s="15"/>
      <c r="AD43" s="15">
        <v>5686</v>
      </c>
      <c r="AE43" s="15">
        <v>0</v>
      </c>
      <c r="AF43" s="15">
        <v>0</v>
      </c>
      <c r="AG43" s="15">
        <v>0</v>
      </c>
      <c r="AH43" s="23">
        <f t="shared" si="89"/>
        <v>5925.6</v>
      </c>
      <c r="AI43" s="15"/>
      <c r="AJ43" s="15"/>
      <c r="AK43" s="15"/>
      <c r="AL43" s="15">
        <v>5925.6</v>
      </c>
      <c r="AM43" s="15">
        <v>0</v>
      </c>
      <c r="AN43" s="15">
        <v>0</v>
      </c>
      <c r="AO43" s="15">
        <v>0</v>
      </c>
    </row>
    <row r="44" spans="1:41" ht="102.75" customHeight="1" x14ac:dyDescent="0.25">
      <c r="A44" s="49" t="s">
        <v>26</v>
      </c>
      <c r="B44" s="59" t="s">
        <v>65</v>
      </c>
      <c r="C44" s="13" t="s">
        <v>12</v>
      </c>
      <c r="D44" s="26">
        <f t="shared" si="85"/>
        <v>640</v>
      </c>
      <c r="E44" s="16">
        <v>330</v>
      </c>
      <c r="F44" s="15">
        <v>330</v>
      </c>
      <c r="G44" s="15">
        <v>0</v>
      </c>
      <c r="H44" s="15">
        <v>0</v>
      </c>
      <c r="I44" s="15">
        <v>0</v>
      </c>
      <c r="J44" s="16">
        <f>SUM(K44:N44)</f>
        <v>310</v>
      </c>
      <c r="K44" s="15">
        <v>0</v>
      </c>
      <c r="L44" s="15">
        <v>0</v>
      </c>
      <c r="M44" s="15">
        <v>0</v>
      </c>
      <c r="N44" s="15">
        <v>310</v>
      </c>
      <c r="O44" s="15">
        <v>0</v>
      </c>
      <c r="P44" s="15">
        <v>0</v>
      </c>
      <c r="Q44" s="15">
        <v>0</v>
      </c>
      <c r="R44" s="16">
        <f t="shared" si="87"/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6">
        <f t="shared" si="88"/>
        <v>0</v>
      </c>
      <c r="AA44" s="15"/>
      <c r="AB44" s="15"/>
      <c r="AC44" s="15"/>
      <c r="AD44" s="15">
        <v>0</v>
      </c>
      <c r="AE44" s="15">
        <v>0</v>
      </c>
      <c r="AF44" s="15">
        <v>0</v>
      </c>
      <c r="AG44" s="15">
        <v>0</v>
      </c>
      <c r="AH44" s="23">
        <f t="shared" si="89"/>
        <v>0</v>
      </c>
      <c r="AI44" s="15"/>
      <c r="AJ44" s="15"/>
      <c r="AK44" s="15"/>
      <c r="AL44" s="15">
        <v>0</v>
      </c>
      <c r="AM44" s="15">
        <v>0</v>
      </c>
      <c r="AN44" s="15">
        <v>0</v>
      </c>
      <c r="AO44" s="15">
        <v>0</v>
      </c>
    </row>
    <row r="45" spans="1:41" s="50" customFormat="1" ht="177" customHeight="1" x14ac:dyDescent="0.25">
      <c r="A45" s="51" t="s">
        <v>27</v>
      </c>
      <c r="B45" s="59" t="s">
        <v>65</v>
      </c>
      <c r="C45" s="52" t="s">
        <v>12</v>
      </c>
      <c r="D45" s="26">
        <f t="shared" si="85"/>
        <v>7949.7999999999993</v>
      </c>
      <c r="E45" s="16">
        <f>SUM(F45+G45)</f>
        <v>2466</v>
      </c>
      <c r="F45" s="34">
        <v>369.1</v>
      </c>
      <c r="G45" s="34">
        <v>2096.9</v>
      </c>
      <c r="H45" s="34">
        <v>0</v>
      </c>
      <c r="I45" s="34">
        <v>0</v>
      </c>
      <c r="J45" s="16">
        <f>SUM(K45:O45)</f>
        <v>2396.9</v>
      </c>
      <c r="K45" s="34">
        <v>0</v>
      </c>
      <c r="L45" s="34">
        <v>0</v>
      </c>
      <c r="M45" s="34">
        <v>0</v>
      </c>
      <c r="N45" s="34">
        <v>300</v>
      </c>
      <c r="O45" s="34">
        <v>2096.9</v>
      </c>
      <c r="P45" s="34">
        <v>0</v>
      </c>
      <c r="Q45" s="34">
        <v>0</v>
      </c>
      <c r="R45" s="16">
        <f t="shared" si="87"/>
        <v>2426.9</v>
      </c>
      <c r="S45" s="34">
        <v>0</v>
      </c>
      <c r="T45" s="34">
        <v>0</v>
      </c>
      <c r="U45" s="34">
        <v>0</v>
      </c>
      <c r="V45" s="34">
        <v>330</v>
      </c>
      <c r="W45" s="34">
        <v>2096.9</v>
      </c>
      <c r="X45" s="34">
        <v>0</v>
      </c>
      <c r="Y45" s="34">
        <v>0</v>
      </c>
      <c r="Z45" s="16">
        <f t="shared" si="88"/>
        <v>330</v>
      </c>
      <c r="AA45" s="34"/>
      <c r="AB45" s="34"/>
      <c r="AC45" s="34"/>
      <c r="AD45" s="34">
        <v>330</v>
      </c>
      <c r="AE45" s="34">
        <v>0</v>
      </c>
      <c r="AF45" s="34">
        <v>0</v>
      </c>
      <c r="AG45" s="34">
        <v>0</v>
      </c>
      <c r="AH45" s="23">
        <f t="shared" si="89"/>
        <v>330</v>
      </c>
      <c r="AI45" s="34"/>
      <c r="AJ45" s="34"/>
      <c r="AK45" s="34"/>
      <c r="AL45" s="34">
        <v>330</v>
      </c>
      <c r="AM45" s="34">
        <v>0</v>
      </c>
      <c r="AN45" s="34">
        <v>0</v>
      </c>
      <c r="AO45" s="34">
        <v>0</v>
      </c>
    </row>
    <row r="46" spans="1:41" s="14" customFormat="1" ht="112.5" customHeight="1" x14ac:dyDescent="0.25">
      <c r="A46" s="53" t="s">
        <v>29</v>
      </c>
      <c r="B46" s="38" t="s">
        <v>66</v>
      </c>
      <c r="C46" s="38" t="s">
        <v>7</v>
      </c>
      <c r="D46" s="21">
        <f t="shared" si="85"/>
        <v>0</v>
      </c>
      <c r="E46" s="16">
        <v>0</v>
      </c>
      <c r="F46" s="47">
        <v>0</v>
      </c>
      <c r="G46" s="47">
        <v>0</v>
      </c>
      <c r="H46" s="47">
        <v>0</v>
      </c>
      <c r="I46" s="47">
        <v>0</v>
      </c>
      <c r="J46" s="16">
        <v>0</v>
      </c>
      <c r="K46" s="47"/>
      <c r="L46" s="47"/>
      <c r="M46" s="47"/>
      <c r="N46" s="47">
        <v>0</v>
      </c>
      <c r="O46" s="47">
        <v>0</v>
      </c>
      <c r="P46" s="47">
        <v>0</v>
      </c>
      <c r="Q46" s="47">
        <v>0</v>
      </c>
      <c r="R46" s="16">
        <f t="shared" si="87"/>
        <v>0</v>
      </c>
      <c r="S46" s="47"/>
      <c r="T46" s="47"/>
      <c r="U46" s="47"/>
      <c r="V46" s="47">
        <v>0</v>
      </c>
      <c r="W46" s="47">
        <v>0</v>
      </c>
      <c r="X46" s="47">
        <v>0</v>
      </c>
      <c r="Y46" s="47">
        <v>0</v>
      </c>
      <c r="Z46" s="16">
        <f t="shared" si="88"/>
        <v>0</v>
      </c>
      <c r="AA46" s="47"/>
      <c r="AB46" s="47"/>
      <c r="AC46" s="47"/>
      <c r="AD46" s="47">
        <v>0</v>
      </c>
      <c r="AE46" s="47">
        <v>0</v>
      </c>
      <c r="AF46" s="47">
        <v>0</v>
      </c>
      <c r="AG46" s="47">
        <v>0</v>
      </c>
      <c r="AH46" s="23">
        <f t="shared" si="89"/>
        <v>0</v>
      </c>
      <c r="AI46" s="47"/>
      <c r="AJ46" s="47"/>
      <c r="AK46" s="47"/>
      <c r="AL46" s="47">
        <v>0</v>
      </c>
      <c r="AM46" s="47">
        <v>0</v>
      </c>
      <c r="AN46" s="47">
        <v>0</v>
      </c>
      <c r="AO46" s="47">
        <v>0</v>
      </c>
    </row>
    <row r="47" spans="1:41" s="55" customFormat="1" ht="75.75" customHeight="1" x14ac:dyDescent="0.25">
      <c r="A47" s="87" t="s">
        <v>32</v>
      </c>
      <c r="B47" s="38"/>
      <c r="C47" s="38" t="s">
        <v>7</v>
      </c>
      <c r="D47" s="21">
        <f t="shared" si="85"/>
        <v>8694.9</v>
      </c>
      <c r="E47" s="18">
        <f>F47+G47+H47+I47</f>
        <v>0</v>
      </c>
      <c r="F47" s="54">
        <f>F48+F49+F50</f>
        <v>0</v>
      </c>
      <c r="G47" s="54">
        <f t="shared" ref="G47:I47" si="90">G48+G49+G50</f>
        <v>0</v>
      </c>
      <c r="H47" s="54">
        <f t="shared" si="90"/>
        <v>0</v>
      </c>
      <c r="I47" s="54">
        <f t="shared" si="90"/>
        <v>0</v>
      </c>
      <c r="J47" s="18">
        <f>N47+O47+P47+Q47</f>
        <v>4594.8999999999996</v>
      </c>
      <c r="K47" s="54"/>
      <c r="L47" s="54"/>
      <c r="M47" s="54"/>
      <c r="N47" s="54">
        <f t="shared" ref="N47:Q47" si="91">N48+N49+N50</f>
        <v>4594.8999999999996</v>
      </c>
      <c r="O47" s="54">
        <f t="shared" si="91"/>
        <v>0</v>
      </c>
      <c r="P47" s="54">
        <f t="shared" si="91"/>
        <v>0</v>
      </c>
      <c r="Q47" s="54">
        <f t="shared" si="91"/>
        <v>0</v>
      </c>
      <c r="R47" s="16">
        <f t="shared" si="87"/>
        <v>3800</v>
      </c>
      <c r="S47" s="54"/>
      <c r="T47" s="54"/>
      <c r="U47" s="54"/>
      <c r="V47" s="54">
        <f t="shared" ref="V47:Y47" si="92">V48+V49+V50</f>
        <v>3800</v>
      </c>
      <c r="W47" s="54">
        <f t="shared" si="92"/>
        <v>0</v>
      </c>
      <c r="X47" s="54">
        <f t="shared" si="92"/>
        <v>0</v>
      </c>
      <c r="Y47" s="54">
        <f t="shared" si="92"/>
        <v>0</v>
      </c>
      <c r="Z47" s="16">
        <f t="shared" si="88"/>
        <v>150</v>
      </c>
      <c r="AA47" s="54"/>
      <c r="AB47" s="54"/>
      <c r="AC47" s="54"/>
      <c r="AD47" s="54">
        <f t="shared" ref="AD47:AG47" si="93">AD48+AD49+AD50</f>
        <v>150</v>
      </c>
      <c r="AE47" s="54">
        <f t="shared" si="93"/>
        <v>0</v>
      </c>
      <c r="AF47" s="54">
        <f t="shared" si="93"/>
        <v>0</v>
      </c>
      <c r="AG47" s="54">
        <f t="shared" si="93"/>
        <v>0</v>
      </c>
      <c r="AH47" s="23">
        <f t="shared" si="89"/>
        <v>150</v>
      </c>
      <c r="AI47" s="54"/>
      <c r="AJ47" s="54"/>
      <c r="AK47" s="54"/>
      <c r="AL47" s="54">
        <f t="shared" ref="AL47:AO47" si="94">AL48+AL49+AL50</f>
        <v>150</v>
      </c>
      <c r="AM47" s="54">
        <f t="shared" si="94"/>
        <v>0</v>
      </c>
      <c r="AN47" s="54">
        <f t="shared" si="94"/>
        <v>0</v>
      </c>
      <c r="AO47" s="54">
        <f t="shared" si="94"/>
        <v>0</v>
      </c>
    </row>
    <row r="48" spans="1:41" s="40" customFormat="1" ht="75.75" customHeight="1" x14ac:dyDescent="0.25">
      <c r="A48" s="93"/>
      <c r="B48" s="38" t="s">
        <v>17</v>
      </c>
      <c r="C48" s="38" t="s">
        <v>17</v>
      </c>
      <c r="D48" s="21">
        <f t="shared" si="85"/>
        <v>7622.5</v>
      </c>
      <c r="E48" s="18">
        <f>F48+G48+H48+I48</f>
        <v>0</v>
      </c>
      <c r="F48" s="54">
        <f>F51+F52+F55</f>
        <v>0</v>
      </c>
      <c r="G48" s="54">
        <f t="shared" ref="G48:I48" si="95">G51+G52+G55</f>
        <v>0</v>
      </c>
      <c r="H48" s="54">
        <f t="shared" si="95"/>
        <v>0</v>
      </c>
      <c r="I48" s="54">
        <f t="shared" si="95"/>
        <v>0</v>
      </c>
      <c r="J48" s="18">
        <f>N48+O48+P48+Q48</f>
        <v>3522.5</v>
      </c>
      <c r="K48" s="54"/>
      <c r="L48" s="54"/>
      <c r="M48" s="54"/>
      <c r="N48" s="54">
        <f>N51+N52+N55</f>
        <v>3522.5</v>
      </c>
      <c r="O48" s="54">
        <f t="shared" ref="O48:Q48" si="96">O51+O52+O55</f>
        <v>0</v>
      </c>
      <c r="P48" s="54">
        <f t="shared" si="96"/>
        <v>0</v>
      </c>
      <c r="Q48" s="54">
        <f t="shared" si="96"/>
        <v>0</v>
      </c>
      <c r="R48" s="16">
        <f t="shared" si="87"/>
        <v>3800</v>
      </c>
      <c r="S48" s="54"/>
      <c r="T48" s="54"/>
      <c r="U48" s="54"/>
      <c r="V48" s="54">
        <f t="shared" ref="V48:Y48" si="97">V51+V52+V55</f>
        <v>3800</v>
      </c>
      <c r="W48" s="54">
        <f t="shared" si="97"/>
        <v>0</v>
      </c>
      <c r="X48" s="54">
        <f t="shared" si="97"/>
        <v>0</v>
      </c>
      <c r="Y48" s="54">
        <f t="shared" si="97"/>
        <v>0</v>
      </c>
      <c r="Z48" s="16">
        <f t="shared" si="88"/>
        <v>150</v>
      </c>
      <c r="AA48" s="54"/>
      <c r="AB48" s="54"/>
      <c r="AC48" s="54"/>
      <c r="AD48" s="54">
        <f t="shared" ref="AD48:AG48" si="98">AD51+AD52+AD55</f>
        <v>150</v>
      </c>
      <c r="AE48" s="54">
        <f t="shared" si="98"/>
        <v>0</v>
      </c>
      <c r="AF48" s="54">
        <f t="shared" si="98"/>
        <v>0</v>
      </c>
      <c r="AG48" s="54">
        <f t="shared" si="98"/>
        <v>0</v>
      </c>
      <c r="AH48" s="23">
        <f t="shared" si="89"/>
        <v>150</v>
      </c>
      <c r="AI48" s="54"/>
      <c r="AJ48" s="54"/>
      <c r="AK48" s="54"/>
      <c r="AL48" s="54">
        <f t="shared" ref="AL48:AO48" si="99">AL51+AL52+AL55</f>
        <v>150</v>
      </c>
      <c r="AM48" s="54">
        <f t="shared" si="99"/>
        <v>0</v>
      </c>
      <c r="AN48" s="54">
        <f t="shared" si="99"/>
        <v>0</v>
      </c>
      <c r="AO48" s="54">
        <f t="shared" si="99"/>
        <v>0</v>
      </c>
    </row>
    <row r="49" spans="1:41" s="40" customFormat="1" ht="75.75" customHeight="1" x14ac:dyDescent="0.25">
      <c r="A49" s="93"/>
      <c r="B49" s="38" t="s">
        <v>19</v>
      </c>
      <c r="C49" s="38" t="s">
        <v>19</v>
      </c>
      <c r="D49" s="21">
        <f t="shared" si="85"/>
        <v>1060</v>
      </c>
      <c r="E49" s="16">
        <f t="shared" ref="E49:E50" si="100">SUM(F49+G49)</f>
        <v>0</v>
      </c>
      <c r="F49" s="47">
        <v>0</v>
      </c>
      <c r="G49" s="47">
        <v>0</v>
      </c>
      <c r="H49" s="47">
        <v>0</v>
      </c>
      <c r="I49" s="47">
        <v>0</v>
      </c>
      <c r="J49" s="18">
        <f>N49+O49+P49</f>
        <v>1060</v>
      </c>
      <c r="K49" s="54"/>
      <c r="L49" s="54"/>
      <c r="M49" s="54"/>
      <c r="N49" s="47">
        <v>1060</v>
      </c>
      <c r="O49" s="47">
        <v>0</v>
      </c>
      <c r="P49" s="47">
        <v>0</v>
      </c>
      <c r="Q49" s="47">
        <v>0</v>
      </c>
      <c r="R49" s="16">
        <f t="shared" si="87"/>
        <v>0</v>
      </c>
      <c r="S49" s="54"/>
      <c r="T49" s="54"/>
      <c r="U49" s="54"/>
      <c r="V49" s="47">
        <v>0</v>
      </c>
      <c r="W49" s="47">
        <v>0</v>
      </c>
      <c r="X49" s="47">
        <v>0</v>
      </c>
      <c r="Y49" s="47">
        <v>0</v>
      </c>
      <c r="Z49" s="16">
        <f t="shared" si="88"/>
        <v>0</v>
      </c>
      <c r="AA49" s="54"/>
      <c r="AB49" s="54"/>
      <c r="AC49" s="54"/>
      <c r="AD49" s="47">
        <v>0</v>
      </c>
      <c r="AE49" s="47">
        <v>0</v>
      </c>
      <c r="AF49" s="47">
        <v>0</v>
      </c>
      <c r="AG49" s="47">
        <v>0</v>
      </c>
      <c r="AH49" s="23">
        <f t="shared" si="89"/>
        <v>0</v>
      </c>
      <c r="AI49" s="54"/>
      <c r="AJ49" s="54"/>
      <c r="AK49" s="54"/>
      <c r="AL49" s="47">
        <v>0</v>
      </c>
      <c r="AM49" s="47">
        <v>0</v>
      </c>
      <c r="AN49" s="47">
        <v>0</v>
      </c>
      <c r="AO49" s="47">
        <v>0</v>
      </c>
    </row>
    <row r="50" spans="1:41" s="40" customFormat="1" ht="75.75" customHeight="1" x14ac:dyDescent="0.25">
      <c r="A50" s="94"/>
      <c r="B50" s="38" t="s">
        <v>20</v>
      </c>
      <c r="C50" s="38" t="s">
        <v>20</v>
      </c>
      <c r="D50" s="21">
        <f t="shared" si="85"/>
        <v>12.4</v>
      </c>
      <c r="E50" s="16">
        <f t="shared" si="100"/>
        <v>0</v>
      </c>
      <c r="F50" s="47">
        <v>0</v>
      </c>
      <c r="G50" s="47">
        <v>0</v>
      </c>
      <c r="H50" s="47">
        <v>0</v>
      </c>
      <c r="I50" s="47">
        <v>0</v>
      </c>
      <c r="J50" s="18">
        <f>N50+O50+P50</f>
        <v>12.4</v>
      </c>
      <c r="K50" s="54"/>
      <c r="L50" s="54"/>
      <c r="M50" s="54"/>
      <c r="N50" s="47">
        <v>12.4</v>
      </c>
      <c r="O50" s="47">
        <v>0</v>
      </c>
      <c r="P50" s="47">
        <v>0</v>
      </c>
      <c r="Q50" s="47">
        <v>0</v>
      </c>
      <c r="R50" s="16">
        <f t="shared" si="87"/>
        <v>0</v>
      </c>
      <c r="S50" s="54"/>
      <c r="T50" s="54"/>
      <c r="U50" s="54"/>
      <c r="V50" s="47">
        <v>0</v>
      </c>
      <c r="W50" s="47">
        <v>0</v>
      </c>
      <c r="X50" s="47">
        <v>0</v>
      </c>
      <c r="Y50" s="47">
        <v>0</v>
      </c>
      <c r="Z50" s="16">
        <f t="shared" si="88"/>
        <v>0</v>
      </c>
      <c r="AA50" s="54"/>
      <c r="AB50" s="54"/>
      <c r="AC50" s="54"/>
      <c r="AD50" s="47">
        <v>0</v>
      </c>
      <c r="AE50" s="47">
        <v>0</v>
      </c>
      <c r="AF50" s="47">
        <v>0</v>
      </c>
      <c r="AG50" s="47">
        <v>0</v>
      </c>
      <c r="AH50" s="23">
        <f t="shared" si="89"/>
        <v>0</v>
      </c>
      <c r="AI50" s="54"/>
      <c r="AJ50" s="54"/>
      <c r="AK50" s="54"/>
      <c r="AL50" s="47">
        <v>0</v>
      </c>
      <c r="AM50" s="47">
        <v>0</v>
      </c>
      <c r="AN50" s="47">
        <v>0</v>
      </c>
      <c r="AO50" s="47">
        <v>0</v>
      </c>
    </row>
    <row r="51" spans="1:41" ht="140.25" customHeight="1" x14ac:dyDescent="0.25">
      <c r="A51" s="25" t="s">
        <v>67</v>
      </c>
      <c r="B51" s="13" t="s">
        <v>68</v>
      </c>
      <c r="C51" s="13" t="s">
        <v>12</v>
      </c>
      <c r="D51" s="26">
        <f t="shared" si="85"/>
        <v>6342.2</v>
      </c>
      <c r="E51" s="16">
        <f>SUM(F51+G51)</f>
        <v>0</v>
      </c>
      <c r="F51" s="17">
        <v>0</v>
      </c>
      <c r="G51" s="17">
        <v>0</v>
      </c>
      <c r="H51" s="17">
        <v>0</v>
      </c>
      <c r="I51" s="17">
        <v>0</v>
      </c>
      <c r="J51" s="18">
        <f>N51+O51+P51</f>
        <v>2842.2</v>
      </c>
      <c r="K51" s="17"/>
      <c r="L51" s="17"/>
      <c r="M51" s="17"/>
      <c r="N51" s="17">
        <v>2842.2</v>
      </c>
      <c r="O51" s="17">
        <v>0</v>
      </c>
      <c r="P51" s="17">
        <v>0</v>
      </c>
      <c r="Q51" s="17">
        <v>0</v>
      </c>
      <c r="R51" s="16">
        <f t="shared" si="87"/>
        <v>3500</v>
      </c>
      <c r="S51" s="17"/>
      <c r="T51" s="17"/>
      <c r="U51" s="17"/>
      <c r="V51" s="17">
        <v>3500</v>
      </c>
      <c r="W51" s="17">
        <v>0</v>
      </c>
      <c r="X51" s="17">
        <v>0</v>
      </c>
      <c r="Y51" s="17">
        <v>0</v>
      </c>
      <c r="Z51" s="16">
        <f t="shared" si="88"/>
        <v>0</v>
      </c>
      <c r="AA51" s="17"/>
      <c r="AB51" s="17"/>
      <c r="AC51" s="17"/>
      <c r="AD51" s="17">
        <v>0</v>
      </c>
      <c r="AE51" s="17">
        <v>0</v>
      </c>
      <c r="AF51" s="17">
        <v>0</v>
      </c>
      <c r="AG51" s="17">
        <v>0</v>
      </c>
      <c r="AH51" s="23">
        <f t="shared" si="89"/>
        <v>0</v>
      </c>
      <c r="AI51" s="17"/>
      <c r="AJ51" s="17"/>
      <c r="AK51" s="17"/>
      <c r="AL51" s="17">
        <v>0</v>
      </c>
      <c r="AM51" s="17">
        <v>0</v>
      </c>
      <c r="AN51" s="17">
        <v>0</v>
      </c>
      <c r="AO51" s="17">
        <v>0</v>
      </c>
    </row>
    <row r="52" spans="1:41" ht="84" customHeight="1" x14ac:dyDescent="0.25">
      <c r="A52" s="25" t="s">
        <v>34</v>
      </c>
      <c r="B52" s="13" t="s">
        <v>62</v>
      </c>
      <c r="C52" s="13" t="s">
        <v>12</v>
      </c>
      <c r="D52" s="26">
        <f t="shared" si="85"/>
        <v>351.4</v>
      </c>
      <c r="E52" s="16">
        <f>SUM(F52:H52)</f>
        <v>0</v>
      </c>
      <c r="F52" s="17">
        <v>0</v>
      </c>
      <c r="G52" s="17">
        <v>0</v>
      </c>
      <c r="H52" s="17">
        <v>0</v>
      </c>
      <c r="I52" s="17">
        <v>0</v>
      </c>
      <c r="J52" s="18">
        <f>SUM(N52:P52)</f>
        <v>201.4</v>
      </c>
      <c r="K52" s="17"/>
      <c r="L52" s="17"/>
      <c r="M52" s="17"/>
      <c r="N52" s="17">
        <v>201.4</v>
      </c>
      <c r="O52" s="17">
        <v>0</v>
      </c>
      <c r="P52" s="17">
        <v>0</v>
      </c>
      <c r="Q52" s="17">
        <v>0</v>
      </c>
      <c r="R52" s="18">
        <f>SUM(V52:X52)</f>
        <v>150</v>
      </c>
      <c r="S52" s="17"/>
      <c r="T52" s="17"/>
      <c r="U52" s="17"/>
      <c r="V52" s="17">
        <v>150</v>
      </c>
      <c r="W52" s="17">
        <v>0</v>
      </c>
      <c r="X52" s="17">
        <v>0</v>
      </c>
      <c r="Y52" s="17">
        <v>0</v>
      </c>
      <c r="Z52" s="16">
        <f t="shared" si="88"/>
        <v>0</v>
      </c>
      <c r="AA52" s="17"/>
      <c r="AB52" s="17"/>
      <c r="AC52" s="17"/>
      <c r="AD52" s="17">
        <v>0</v>
      </c>
      <c r="AE52" s="17">
        <v>0</v>
      </c>
      <c r="AF52" s="17">
        <v>0</v>
      </c>
      <c r="AG52" s="17">
        <v>0</v>
      </c>
      <c r="AH52" s="23">
        <f t="shared" si="89"/>
        <v>0</v>
      </c>
      <c r="AI52" s="17"/>
      <c r="AJ52" s="17"/>
      <c r="AK52" s="17"/>
      <c r="AL52" s="17">
        <v>0</v>
      </c>
      <c r="AM52" s="17">
        <v>0</v>
      </c>
      <c r="AN52" s="17">
        <v>0</v>
      </c>
      <c r="AO52" s="17">
        <v>0</v>
      </c>
    </row>
    <row r="53" spans="1:41" ht="54.75" customHeight="1" x14ac:dyDescent="0.25">
      <c r="A53" s="84" t="s">
        <v>69</v>
      </c>
      <c r="B53" s="13" t="s">
        <v>19</v>
      </c>
      <c r="C53" s="13" t="s">
        <v>19</v>
      </c>
      <c r="D53" s="26">
        <f t="shared" si="85"/>
        <v>1060</v>
      </c>
      <c r="E53" s="16">
        <f t="shared" ref="E53:E55" si="101">SUM(F53+G53)</f>
        <v>0</v>
      </c>
      <c r="F53" s="15">
        <v>0</v>
      </c>
      <c r="G53" s="15">
        <v>0</v>
      </c>
      <c r="H53" s="15">
        <v>0</v>
      </c>
      <c r="I53" s="15">
        <v>0</v>
      </c>
      <c r="J53" s="18">
        <f>N53+O53+P53</f>
        <v>1060</v>
      </c>
      <c r="K53" s="17"/>
      <c r="L53" s="17"/>
      <c r="M53" s="17"/>
      <c r="N53" s="15">
        <v>1060</v>
      </c>
      <c r="O53" s="15">
        <v>0</v>
      </c>
      <c r="P53" s="15">
        <v>0</v>
      </c>
      <c r="Q53" s="15">
        <v>0</v>
      </c>
      <c r="R53" s="18">
        <f>V53+W53</f>
        <v>0</v>
      </c>
      <c r="S53" s="17"/>
      <c r="T53" s="17"/>
      <c r="U53" s="17"/>
      <c r="V53" s="15">
        <v>0</v>
      </c>
      <c r="W53" s="15">
        <v>0</v>
      </c>
      <c r="X53" s="15">
        <v>0</v>
      </c>
      <c r="Y53" s="15">
        <v>0</v>
      </c>
      <c r="Z53" s="18">
        <f>SUM(AD53:AG53)</f>
        <v>0</v>
      </c>
      <c r="AA53" s="17"/>
      <c r="AB53" s="17"/>
      <c r="AC53" s="17"/>
      <c r="AD53" s="15">
        <v>0</v>
      </c>
      <c r="AE53" s="15">
        <v>0</v>
      </c>
      <c r="AF53" s="15">
        <v>0</v>
      </c>
      <c r="AG53" s="15">
        <v>0</v>
      </c>
      <c r="AH53" s="23">
        <f t="shared" si="89"/>
        <v>0</v>
      </c>
      <c r="AI53" s="17"/>
      <c r="AJ53" s="17"/>
      <c r="AK53" s="17"/>
      <c r="AL53" s="15">
        <v>0</v>
      </c>
      <c r="AM53" s="15">
        <v>0</v>
      </c>
      <c r="AN53" s="15">
        <v>0</v>
      </c>
      <c r="AO53" s="15">
        <v>0</v>
      </c>
    </row>
    <row r="54" spans="1:41" ht="59.25" customHeight="1" x14ac:dyDescent="0.25">
      <c r="A54" s="84"/>
      <c r="B54" s="13" t="s">
        <v>20</v>
      </c>
      <c r="C54" s="13" t="s">
        <v>20</v>
      </c>
      <c r="D54" s="26">
        <f t="shared" si="85"/>
        <v>12.4</v>
      </c>
      <c r="E54" s="16">
        <f t="shared" si="101"/>
        <v>0</v>
      </c>
      <c r="F54" s="15">
        <v>0</v>
      </c>
      <c r="G54" s="15">
        <v>0</v>
      </c>
      <c r="H54" s="15">
        <v>0</v>
      </c>
      <c r="I54" s="15">
        <v>0</v>
      </c>
      <c r="J54" s="18">
        <f t="shared" ref="J54:J55" si="102">N54+O54+P54</f>
        <v>12.4</v>
      </c>
      <c r="K54" s="17"/>
      <c r="L54" s="17"/>
      <c r="M54" s="17"/>
      <c r="N54" s="15">
        <v>12.4</v>
      </c>
      <c r="O54" s="15">
        <v>0</v>
      </c>
      <c r="P54" s="15">
        <v>0</v>
      </c>
      <c r="Q54" s="15">
        <v>0</v>
      </c>
      <c r="R54" s="18">
        <f>V54+W54</f>
        <v>0</v>
      </c>
      <c r="S54" s="17"/>
      <c r="T54" s="17"/>
      <c r="U54" s="17"/>
      <c r="V54" s="15">
        <v>0</v>
      </c>
      <c r="W54" s="15">
        <v>0</v>
      </c>
      <c r="X54" s="15">
        <v>0</v>
      </c>
      <c r="Y54" s="15">
        <v>0</v>
      </c>
      <c r="Z54" s="18">
        <f>SUM(AD54:AG54)</f>
        <v>0</v>
      </c>
      <c r="AA54" s="17"/>
      <c r="AB54" s="17"/>
      <c r="AC54" s="17"/>
      <c r="AD54" s="15">
        <v>0</v>
      </c>
      <c r="AE54" s="15">
        <v>0</v>
      </c>
      <c r="AF54" s="15">
        <v>0</v>
      </c>
      <c r="AG54" s="15">
        <v>0</v>
      </c>
      <c r="AH54" s="23">
        <f t="shared" si="89"/>
        <v>0</v>
      </c>
      <c r="AI54" s="17"/>
      <c r="AJ54" s="17"/>
      <c r="AK54" s="17"/>
      <c r="AL54" s="15">
        <v>0</v>
      </c>
      <c r="AM54" s="15">
        <v>0</v>
      </c>
      <c r="AN54" s="15">
        <v>0</v>
      </c>
      <c r="AO54" s="15">
        <v>0</v>
      </c>
    </row>
    <row r="55" spans="1:41" s="35" customFormat="1" ht="68.25" customHeight="1" x14ac:dyDescent="0.25">
      <c r="A55" s="84"/>
      <c r="B55" s="52" t="s">
        <v>17</v>
      </c>
      <c r="C55" s="52" t="s">
        <v>17</v>
      </c>
      <c r="D55" s="26">
        <f t="shared" si="85"/>
        <v>928.9</v>
      </c>
      <c r="E55" s="16">
        <f t="shared" si="101"/>
        <v>0</v>
      </c>
      <c r="F55" s="34">
        <v>0</v>
      </c>
      <c r="G55" s="34">
        <v>0</v>
      </c>
      <c r="H55" s="34">
        <v>0</v>
      </c>
      <c r="I55" s="34">
        <v>0</v>
      </c>
      <c r="J55" s="18">
        <f t="shared" si="102"/>
        <v>478.9</v>
      </c>
      <c r="K55" s="56"/>
      <c r="L55" s="56"/>
      <c r="M55" s="56"/>
      <c r="N55" s="56">
        <v>478.9</v>
      </c>
      <c r="O55" s="56">
        <v>0</v>
      </c>
      <c r="P55" s="56">
        <v>0</v>
      </c>
      <c r="Q55" s="56">
        <v>0</v>
      </c>
      <c r="R55" s="18">
        <f>V55+W55</f>
        <v>150</v>
      </c>
      <c r="S55" s="56"/>
      <c r="T55" s="56"/>
      <c r="U55" s="56"/>
      <c r="V55" s="56">
        <v>150</v>
      </c>
      <c r="W55" s="56">
        <v>0</v>
      </c>
      <c r="X55" s="56">
        <v>0</v>
      </c>
      <c r="Y55" s="56">
        <v>0</v>
      </c>
      <c r="Z55" s="18">
        <f>SUM(AD55:AG55)</f>
        <v>150</v>
      </c>
      <c r="AA55" s="56"/>
      <c r="AB55" s="56"/>
      <c r="AC55" s="56"/>
      <c r="AD55" s="56">
        <v>150</v>
      </c>
      <c r="AE55" s="56">
        <v>0</v>
      </c>
      <c r="AF55" s="56">
        <v>0</v>
      </c>
      <c r="AG55" s="56">
        <v>0</v>
      </c>
      <c r="AH55" s="23">
        <f t="shared" si="89"/>
        <v>150</v>
      </c>
      <c r="AI55" s="56"/>
      <c r="AJ55" s="56"/>
      <c r="AK55" s="56"/>
      <c r="AL55" s="56">
        <v>150</v>
      </c>
      <c r="AM55" s="56">
        <v>0</v>
      </c>
      <c r="AN55" s="56">
        <v>0</v>
      </c>
      <c r="AO55" s="56">
        <v>0</v>
      </c>
    </row>
  </sheetData>
  <mergeCells count="129">
    <mergeCell ref="A33:A34"/>
    <mergeCell ref="A29:A30"/>
    <mergeCell ref="AO16:AO17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AF16:AF17"/>
    <mergeCell ref="X16:X17"/>
    <mergeCell ref="AD16:AD17"/>
    <mergeCell ref="Y16:Y17"/>
    <mergeCell ref="Z16:Z17"/>
    <mergeCell ref="AE16:AE17"/>
    <mergeCell ref="AL9:AL10"/>
    <mergeCell ref="AM9:AM10"/>
    <mergeCell ref="D16:D17"/>
    <mergeCell ref="E16:E17"/>
    <mergeCell ref="V16:V17"/>
    <mergeCell ref="W16:W17"/>
    <mergeCell ref="F16:F17"/>
    <mergeCell ref="G16:G17"/>
    <mergeCell ref="O16:O17"/>
    <mergeCell ref="P11:P12"/>
    <mergeCell ref="S11:S12"/>
    <mergeCell ref="AG16:AG17"/>
    <mergeCell ref="AH16:AH17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J2:AO2"/>
    <mergeCell ref="AI9:AI10"/>
    <mergeCell ref="AO9:AO10"/>
    <mergeCell ref="I9:I10"/>
    <mergeCell ref="A53:A55"/>
    <mergeCell ref="P16:P17"/>
    <mergeCell ref="V11:V12"/>
    <mergeCell ref="I16:I17"/>
    <mergeCell ref="H16:H17"/>
    <mergeCell ref="A9:A12"/>
    <mergeCell ref="A16:A19"/>
    <mergeCell ref="B9:B10"/>
    <mergeCell ref="D9:D10"/>
    <mergeCell ref="E9:E10"/>
    <mergeCell ref="F9:F10"/>
    <mergeCell ref="G9:G10"/>
    <mergeCell ref="A13:A15"/>
    <mergeCell ref="C16:C17"/>
    <mergeCell ref="A47:A50"/>
    <mergeCell ref="J16:J17"/>
    <mergeCell ref="N16:N17"/>
    <mergeCell ref="R16:R17"/>
    <mergeCell ref="Q16:Q17"/>
    <mergeCell ref="B16:B17"/>
    <mergeCell ref="B11:B12"/>
    <mergeCell ref="D11:D12"/>
    <mergeCell ref="E11:E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K9:AK10"/>
    <mergeCell ref="AN16:AN17"/>
    <mergeCell ref="AL16:AL17"/>
    <mergeCell ref="AM16:AM17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  <mergeCell ref="G11:G12"/>
  </mergeCells>
  <pageMargins left="0.28000000000000003" right="0.22" top="0.78740157480314965" bottom="0.6692913385826772" header="0.31496062992125984" footer="0.15748031496062992"/>
  <pageSetup paperSize="9" scale="32" fitToHeight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2016-04-20T06:50:28Z</dcterms:modified>
</cp:coreProperties>
</file>